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15\AppData\Local\Temp\7\"/>
    </mc:Choice>
  </mc:AlternateContent>
  <bookViews>
    <workbookView xWindow="0" yWindow="0" windowWidth="28800" windowHeight="12300" tabRatio="827"/>
  </bookViews>
  <sheets>
    <sheet name="Сводная" sheetId="93" r:id="rId1"/>
    <sheet name="Геодезия (2)" sheetId="87" r:id="rId2"/>
    <sheet name="Геология (2)" sheetId="90" r:id="rId3"/>
    <sheet name="Экология (2)" sheetId="91" r:id="rId4"/>
    <sheet name="Гидрометеорология" sheetId="86" r:id="rId5"/>
    <sheet name="Проектные работы" sheetId="92" r:id="rId6"/>
    <sheet name="ЗУР" sheetId="88" r:id="rId7"/>
    <sheet name="ОХР.ЗОНА" sheetId="83" state="hidden" r:id="rId8"/>
    <sheet name="Экспертиза" sheetId="89" r:id="rId9"/>
    <sheet name="СВОД_ПИР-2000" sheetId="75" state="hidden" r:id="rId10"/>
    <sheet name="Акт выбора" sheetId="47" state="hidden" r:id="rId11"/>
    <sheet name="АКТ выбора зем." sheetId="60" state="hidden" r:id="rId12"/>
    <sheet name="Межевание" sheetId="48" state="hidden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</externalReferences>
  <definedNames>
    <definedName name="\AUTOEXEC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a2">#REF!</definedName>
    <definedName name="_______________a2">#REF!</definedName>
    <definedName name="______________a2">#REF!</definedName>
    <definedName name="_____________a2">#REF!</definedName>
    <definedName name="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a2">#REF!</definedName>
    <definedName name="______a2">#REF!</definedName>
    <definedName name="_____a2">#REF!</definedName>
    <definedName name="_____A65560">[1]График!#REF!</definedName>
    <definedName name="____a2">#REF!</definedName>
    <definedName name="____A65560">[1]График!#REF!</definedName>
    <definedName name="____E65560">[1]График!#REF!</definedName>
    <definedName name="___a2">#REF!</definedName>
    <definedName name="___A65560">[1]График!#REF!</definedName>
    <definedName name="___E65560">[1]График!#REF!</definedName>
    <definedName name="__a2">#REF!</definedName>
    <definedName name="__A65560">[1]График!#REF!</definedName>
    <definedName name="__E65560">[1]График!#REF!</definedName>
    <definedName name="__xlfn.BAHTTEXT" hidden="1">#NAME?</definedName>
    <definedName name="_1Excel_BuiltIn_Print_Area_2_1">#REF!</definedName>
    <definedName name="_2Excel_BuiltIn_Print_Area_2_1">#REF!</definedName>
    <definedName name="_a2">#REF!</definedName>
    <definedName name="_A65560">[1]График!#REF!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Sum1">#REF!</definedName>
    <definedName name="_Sum2">#REF!</definedName>
    <definedName name="_sum3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A">#REF!</definedName>
    <definedName name="a36_">#REF!</definedName>
    <definedName name="aa">{0,"рублей";1,"рубль";2,"рубля";5,"рублей"}</definedName>
    <definedName name="cddd">{0,"рублей";1,"рубль";2,"рубля";5,"рублей"}</definedName>
    <definedName name="CnfName">[2]Лист1!#REF!</definedName>
    <definedName name="CnfName_1">[2]Обновление!#REF!</definedName>
    <definedName name="ConfName">[2]Лист1!#REF!</definedName>
    <definedName name="ConfName_1">[2]Обновление!#REF!</definedName>
    <definedName name="DateColJournal">#REF!</definedName>
    <definedName name="dck">[3]топография!#REF!</definedName>
    <definedName name="discont">#REF!</definedName>
    <definedName name="DM">#REF!</definedName>
    <definedName name="EILName">[2]Лист1!#REF!</definedName>
    <definedName name="EILName_1">[2]Обновление!#REF!</definedName>
    <definedName name="Excel_BuiltIn_Database">#REF!</definedName>
    <definedName name="Excel_BuiltIn_Print_Area_1">#REF!</definedName>
    <definedName name="Excel_BuiltIn_Print_Area_11" localSheetId="1">#REF!</definedName>
    <definedName name="Excel_BuiltIn_Print_Area_11" localSheetId="2">#REF!</definedName>
    <definedName name="Excel_BuiltIn_Print_Area_11" localSheetId="4">#REF!</definedName>
    <definedName name="Excel_BuiltIn_Print_Area_11">#REF!</definedName>
    <definedName name="Excel_BuiltIn_Print_Area_12" localSheetId="1">#REF!</definedName>
    <definedName name="Excel_BuiltIn_Print_Area_12" localSheetId="2">#REF!</definedName>
    <definedName name="Excel_BuiltIn_Print_Area_12" localSheetId="4">#REF!</definedName>
    <definedName name="Excel_BuiltIn_Print_Area_12" localSheetId="6">#REF!</definedName>
    <definedName name="Excel_BuiltIn_Print_Area_12" localSheetId="5">#REF!</definedName>
    <definedName name="Excel_BuiltIn_Print_Area_12" localSheetId="0">#REF!</definedName>
    <definedName name="Excel_BuiltIn_Print_Area_12" localSheetId="3">#REF!</definedName>
    <definedName name="Excel_BuiltIn_Print_Area_12" localSheetId="8">#REF!</definedName>
    <definedName name="Excel_BuiltIn_Print_Area_12">"$#ССЫЛ!.$A$1:$F$51"</definedName>
    <definedName name="Excel_BuiltIn_Print_Area_13" localSheetId="1">#REF!</definedName>
    <definedName name="Excel_BuiltIn_Print_Area_13" localSheetId="2">#REF!</definedName>
    <definedName name="Excel_BuiltIn_Print_Area_13" localSheetId="4">#REF!</definedName>
    <definedName name="Excel_BuiltIn_Print_Area_13" localSheetId="6">#REF!</definedName>
    <definedName name="Excel_BuiltIn_Print_Area_13" localSheetId="5">#REF!</definedName>
    <definedName name="Excel_BuiltIn_Print_Area_13" localSheetId="0">#REF!</definedName>
    <definedName name="Excel_BuiltIn_Print_Area_13" localSheetId="3">#REF!</definedName>
    <definedName name="Excel_BuiltIn_Print_Area_13" localSheetId="8">#REF!</definedName>
    <definedName name="Excel_BuiltIn_Print_Area_13">"$#ССЫЛ!.$A$1:$F$53"</definedName>
    <definedName name="Excel_BuiltIn_Print_Area_14_1">"$#ССЫЛ!.$#ССЫЛ!$#ССЫЛ!:$#ССЫЛ!$#ССЫЛ!"</definedName>
    <definedName name="Excel_BuiltIn_Print_Area_2" localSheetId="1">"$#ССЫЛ!.$A$2:$D$4"</definedName>
    <definedName name="Excel_BuiltIn_Print_Area_2" localSheetId="2">"$#ССЫЛ!.$A$2:$D$4"</definedName>
    <definedName name="Excel_BuiltIn_Print_Area_2" localSheetId="4">"$#ССЫЛ!.$A$2:$D$4"</definedName>
    <definedName name="Excel_BuiltIn_Print_Area_2" localSheetId="6">"$#ССЫЛ!.$A$2:$D$4"</definedName>
    <definedName name="Excel_BuiltIn_Print_Area_2" localSheetId="5">"$#ССЫЛ!.$A$2:$D$4"</definedName>
    <definedName name="Excel_BuiltIn_Print_Area_2" localSheetId="0">"$#ССЫЛ!.$A$2:$D$4"</definedName>
    <definedName name="Excel_BuiltIn_Print_Area_2" localSheetId="3">"$#ССЫЛ!.$A$2:$D$4"</definedName>
    <definedName name="Excel_BuiltIn_Print_Area_2" localSheetId="8">"$#ССЫЛ!.$A$2:$D$4"</definedName>
    <definedName name="Excel_BuiltIn_Print_Area_2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">#REF!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2">#REF!</definedName>
    <definedName name="Excel_BuiltIn_Print_Area_5" localSheetId="4">#REF!</definedName>
    <definedName name="Excel_BuiltIn_Print_Area_5" localSheetId="6">#REF!</definedName>
    <definedName name="Excel_BuiltIn_Print_Area_5" localSheetId="5">#REF!</definedName>
    <definedName name="Excel_BuiltIn_Print_Area_5" localSheetId="0">#REF!</definedName>
    <definedName name="Excel_BuiltIn_Print_Area_5" localSheetId="3">#REF!</definedName>
    <definedName name="Excel_BuiltIn_Print_Area_5" localSheetId="8">#REF!</definedName>
    <definedName name="Excel_BuiltIn_Print_Area_5">#REF!</definedName>
    <definedName name="Excel_BuiltIn_Print_Area_6">#REF!</definedName>
    <definedName name="Excel_BuiltIn_Print_Area_7">"$#ССЫЛ!.$A$2:$E$5"</definedName>
    <definedName name="Excel_BuiltIn_Print_Area_9" localSheetId="1">#REF!</definedName>
    <definedName name="Excel_BuiltIn_Print_Area_9" localSheetId="2">#REF!</definedName>
    <definedName name="Excel_BuiltIn_Print_Area_9" localSheetId="4">#REF!</definedName>
    <definedName name="Excel_BuiltIn_Print_Area_9" localSheetId="6">#REF!</definedName>
    <definedName name="Excel_BuiltIn_Print_Area_9" localSheetId="5">#REF!</definedName>
    <definedName name="Excel_BuiltIn_Print_Area_9" localSheetId="0">#REF!</definedName>
    <definedName name="Excel_BuiltIn_Print_Area_9" localSheetId="3">#REF!</definedName>
    <definedName name="Excel_BuiltIn_Print_Area_9" localSheetId="8">#REF!</definedName>
    <definedName name="Excel_BuiltIn_Print_Area_9">#REF!</definedName>
    <definedName name="Excel_BuiltIn_Print_Titles_12" localSheetId="1">#REF!</definedName>
    <definedName name="Excel_BuiltIn_Print_Titles_12" localSheetId="2">#REF!</definedName>
    <definedName name="Excel_BuiltIn_Print_Titles_12" localSheetId="4">#REF!</definedName>
    <definedName name="Excel_BuiltIn_Print_Titles_12">#REF!</definedName>
    <definedName name="Excel_BuiltIn_Print_Titles_13" localSheetId="1">#REF!</definedName>
    <definedName name="Excel_BuiltIn_Print_Titles_13" localSheetId="2">#REF!</definedName>
    <definedName name="Excel_BuiltIn_Print_Titles_13" localSheetId="4">#REF!</definedName>
    <definedName name="Excel_BuiltIn_Print_Titles_13">#REF!</definedName>
    <definedName name="Excel_BuiltIn_Print_Titles_2">#REF!</definedName>
    <definedName name="Excel_BuiltIn_Print_Titles_3" localSheetId="1">#REF!</definedName>
    <definedName name="Excel_BuiltIn_Print_Titles_3" localSheetId="2">#REF!</definedName>
    <definedName name="Excel_BuiltIn_Print_Titles_3">#REF!</definedName>
    <definedName name="Excel_BuiltIn_Print_Titles_3_1" localSheetId="1">#REF!</definedName>
    <definedName name="Excel_BuiltIn_Print_Titles_3_1" localSheetId="2">#REF!</definedName>
    <definedName name="Excel_BuiltIn_Print_Titles_3_1">#REF!</definedName>
    <definedName name="Excel_BuiltIn_Print_Titles_4_1" localSheetId="1">#REF!</definedName>
    <definedName name="Excel_BuiltIn_Print_Titles_4_1" localSheetId="2">#REF!</definedName>
    <definedName name="Excel_BuiltIn_Print_Titles_4_1">#REF!</definedName>
    <definedName name="Excel_BuiltIn_Print_Titles_5" localSheetId="1">#REF!</definedName>
    <definedName name="Excel_BuiltIn_Print_Titles_5" localSheetId="2">#REF!</definedName>
    <definedName name="Excel_BuiltIn_Print_Titles_5">#REF!</definedName>
    <definedName name="Excel_BuiltIn_Print_Titles_8" localSheetId="1">#REF!</definedName>
    <definedName name="Excel_BuiltIn_Print_Titles_8" localSheetId="2">#REF!</definedName>
    <definedName name="Excel_BuiltIn_Print_Titles_8">#REF!</definedName>
    <definedName name="Excel_BuiltIn_Print_Titles_9" localSheetId="1">#REF!</definedName>
    <definedName name="Excel_BuiltIn_Print_Titles_9" localSheetId="2">#REF!</definedName>
    <definedName name="Excel_BuiltIn_Print_Titles_9">#REF!</definedName>
    <definedName name="GS" localSheetId="10">#REF!</definedName>
    <definedName name="GS" localSheetId="12">#REF!</definedName>
    <definedName name="GS" localSheetId="7">#REF!</definedName>
    <definedName name="GS" localSheetId="9">#REF!</definedName>
    <definedName name="GS">#REF!</definedName>
    <definedName name="Header1" hidden="1">IF(COUNTA(#REF!)=0,0,INDEX(#REF!,MATCH(ROW(#REF!),#REF!,TRUE)))+1</definedName>
    <definedName name="Header2" hidden="1">[0]!Header1-1 &amp; "." &amp; MAX(1,COUNTA(INDEX(#REF!,MATCH([0]!Header1-1,#REF!,FALSE)):#REF!))</definedName>
    <definedName name="hhhhhhhhhhh">#REF!</definedName>
    <definedName name="hPriceRange">[2]Лист1!#REF!</definedName>
    <definedName name="hPriceRange_1">[2]Цена!#REF!</definedName>
    <definedName name="idPriceColumn">[2]Лист1!#REF!</definedName>
    <definedName name="idPriceColumn_1">[2]Цена!#REF!</definedName>
    <definedName name="infl">[4]ПДР!#REF!</definedName>
    <definedName name="Itog">#REF!</definedName>
    <definedName name="kp">[4]ПДР!#REF!</definedName>
    <definedName name="Language">[5]Финплан!$J$1</definedName>
    <definedName name="mau">#REF!</definedName>
    <definedName name="max">#REF!</definedName>
    <definedName name="med">#REF!</definedName>
    <definedName name="mi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"000000000000"&amp;MID(1/2,2,1)&amp;"0#####"</definedName>
    <definedName name="n0x">IF(n_3=1,n_2,n_3&amp;n_1)</definedName>
    <definedName name="n1x">IF(n_3=1,n_2,n_3&amp;n_5)</definedName>
    <definedName name="Nalog">#REF!</definedName>
    <definedName name="nsx">{0,"тысяч ";1,"тысяча ";2,"тысячи ";5,"тысяч "}</definedName>
    <definedName name="NumColJournal">#REF!</definedName>
    <definedName name="Obj" localSheetId="7">#REF!</definedName>
    <definedName name="Obj">#REF!</definedName>
    <definedName name="OELName">[2]Лист1!#REF!</definedName>
    <definedName name="OELName_1">[2]Обновление!#REF!</definedName>
    <definedName name="OPLName">[2]Лист1!#REF!</definedName>
    <definedName name="OPLName_1">[2]Обновление!#REF!</definedName>
    <definedName name="p">[2]Лист1!#REF!</definedName>
    <definedName name="p_1">[2]Product!#REF!</definedName>
    <definedName name="PriceRange">[2]Лист1!#REF!</definedName>
    <definedName name="PriceRange_1">[2]Цена!#REF!</definedName>
    <definedName name="propis">#REF!</definedName>
    <definedName name="propis_ru">PROPER(LEFT(INDEX(сот,MOD(TRUNC('[6]Сводник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коп.")))&amp;MID(INDEX(сот,MOD(TRUNC('[6]Сводник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коп."),2,222)</definedName>
    <definedName name="rr">'[7]Пример расчета'!#REF!</definedName>
    <definedName name="SM">#REF!</definedName>
    <definedName name="SM_SM">#REF!</definedName>
    <definedName name="SM_STO">'[8]93-110'!#REF!</definedName>
    <definedName name="SM_STO_1">'[9]СМЕТА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imes" localSheetId="1">#REF!</definedName>
    <definedName name="Times" localSheetId="2">#REF!</definedName>
    <definedName name="Times" localSheetId="4">#REF!</definedName>
    <definedName name="Times">#REF!</definedName>
    <definedName name="title_1">[10]ПЭО!$B$3</definedName>
    <definedName name="USA">[11]Шкаф!#REF!</definedName>
    <definedName name="USA_1">#REF!</definedName>
    <definedName name="wrn.протокол." hidden="1">{#N/A,#N/A,FALSE,"Откр.вод.(осн.)"}</definedName>
    <definedName name="yyy">#REF!</definedName>
    <definedName name="ZAK1">#REF!</definedName>
    <definedName name="ZAK2">#REF!</definedName>
    <definedName name="ZAK22\">#REF!</definedName>
    <definedName name="а">#REF!</definedName>
    <definedName name="А1">#REF!</definedName>
    <definedName name="А15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кт" localSheetId="1">#REF!</definedName>
    <definedName name="акт" localSheetId="2">#REF!</definedName>
    <definedName name="акт" localSheetId="4">#REF!</definedName>
    <definedName name="акт" localSheetId="6">#REF!</definedName>
    <definedName name="акт" localSheetId="5">#REF!</definedName>
    <definedName name="акт" localSheetId="0">#REF!</definedName>
    <definedName name="акт" localSheetId="3">#REF!</definedName>
    <definedName name="акт" localSheetId="8">#REF!</definedName>
    <definedName name="акт">#REF!</definedName>
    <definedName name="ап" localSheetId="1">#REF!</definedName>
    <definedName name="ап" localSheetId="2">#REF!</definedName>
    <definedName name="ап" localSheetId="4">#REF!</definedName>
    <definedName name="ап">#REF!</definedName>
    <definedName name="апиаоп">[13]Смета!#REF!</definedName>
    <definedName name="аполпнщ">#REF!</definedName>
    <definedName name="апр">[14]топография!#REF!</definedName>
    <definedName name="аршщ">#REF!</definedName>
    <definedName name="АФС">[15]топография!#REF!</definedName>
    <definedName name="_xlnm.Database">#REF!</definedName>
    <definedName name="быч">'[16]свод 2'!$A$7</definedName>
    <definedName name="ва">#N/A</definedName>
    <definedName name="вава">[17]топография!#REF!</definedName>
    <definedName name="вап">#REF!</definedName>
    <definedName name="ввв">#REF!</definedName>
    <definedName name="ввввву" hidden="1">{#N/A,#N/A,FALSE,"Откр.вод.(осн.)"}</definedName>
    <definedName name="ветер">[18]Таблица!$O$23:$O$24</definedName>
    <definedName name="вика">#REF!</definedName>
    <definedName name="ВЛ110" localSheetId="1">[19]Справка!$I$3:$I$35</definedName>
    <definedName name="ВЛ110" localSheetId="2">[19]Справка!$I$3:$I$35</definedName>
    <definedName name="ВЛ110" localSheetId="6">[19]Справка!$I$3:$I$35</definedName>
    <definedName name="ВЛ110" localSheetId="5">[19]Справка!$I$3:$I$35</definedName>
    <definedName name="ВЛ110" localSheetId="0">[19]Справка!$I$3:$I$35</definedName>
    <definedName name="ВЛ110" localSheetId="3">[19]Справка!$I$3:$I$35</definedName>
    <definedName name="ВЛ110" localSheetId="8">[19]Справка!$I$3:$I$35</definedName>
    <definedName name="ВЛ110">[20]Справка!$I$3:$I$35</definedName>
    <definedName name="ВНИИСТ1">#REF!</definedName>
    <definedName name="Воздушные_линии">[18]Таблица!$B$6:$B$81</definedName>
    <definedName name="Восстановление_покрытий">[18]Таблица!$B$354:$B$358</definedName>
    <definedName name="вравар">#REF!</definedName>
    <definedName name="ВсегоЗП">#REF!</definedName>
    <definedName name="ВТ">#REF!</definedName>
    <definedName name="ВУКЕП">#REF!</definedName>
    <definedName name="Выключатели" comment="Типы силовых выключателей">[18]Таблица!$B$479:$B$498</definedName>
    <definedName name="Вычислительная_техника">[11]Коэфф1.!#REF!</definedName>
    <definedName name="Вычислительная_техника_1">#REF!</definedName>
    <definedName name="Г">'[21]свод 2'!$A$7</definedName>
    <definedName name="газ">'[22]свод 3'!$D$13</definedName>
    <definedName name="гелог">#REF!</definedName>
    <definedName name="гео">#REF!</definedName>
    <definedName name="геол">[23]Смета!#REF!</definedName>
    <definedName name="геол.1">#REF!</definedName>
    <definedName name="Геол_Лазаревск">[24]топография!#REF!</definedName>
    <definedName name="геол1">#REF!</definedName>
    <definedName name="геоф">#REF!</definedName>
    <definedName name="Геофиз">#REF!</definedName>
    <definedName name="гид">[25]Смета!#REF!</definedName>
    <definedName name="Гидр">[26]топография!#REF!</definedName>
    <definedName name="Гидро">[27]топография!#REF!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[28]топография!#REF!</definedName>
    <definedName name="ГИП">#REF!</definedName>
    <definedName name="год" localSheetId="7">#REF!</definedName>
    <definedName name="год">#REF!</definedName>
    <definedName name="года" localSheetId="7">#REF!</definedName>
    <definedName name="года">#REF!</definedName>
    <definedName name="гту">#REF!</definedName>
    <definedName name="гшшг">NA()</definedName>
    <definedName name="Дата_изменения_группы_строек" localSheetId="10">#REF!</definedName>
    <definedName name="Дата_изменения_группы_строек" localSheetId="12">#REF!</definedName>
    <definedName name="Дата_изменения_группы_строек" localSheetId="7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10">#REF!</definedName>
    <definedName name="Дата_изменения_локальной_сметы" localSheetId="12">#REF!</definedName>
    <definedName name="Дата_изменения_локальной_сметы" localSheetId="7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 localSheetId="10">#REF!</definedName>
    <definedName name="Дата_изменения_объекта" localSheetId="12">#REF!</definedName>
    <definedName name="Дата_изменения_объекта" localSheetId="7">#REF!</definedName>
    <definedName name="Дата_изменения_объекта" localSheetId="9">#REF!</definedName>
    <definedName name="Дата_изменения_объекта">#REF!</definedName>
    <definedName name="Дата_изменения_объектной_сметы" localSheetId="10">#REF!</definedName>
    <definedName name="Дата_изменения_объектной_сметы" localSheetId="12">#REF!</definedName>
    <definedName name="Дата_изменения_объектной_сметы" localSheetId="7">#REF!</definedName>
    <definedName name="Дата_изменения_объектной_сметы" localSheetId="9">#REF!</definedName>
    <definedName name="Дата_изменения_объектной_сметы">#REF!</definedName>
    <definedName name="Дата_изменения_очереди" localSheetId="10">#REF!</definedName>
    <definedName name="Дата_изменения_очереди" localSheetId="12">#REF!</definedName>
    <definedName name="Дата_изменения_очереди" localSheetId="7">#REF!</definedName>
    <definedName name="Дата_изменения_очереди" localSheetId="9">#REF!</definedName>
    <definedName name="Дата_изменения_очереди">#REF!</definedName>
    <definedName name="Дата_изменения_пускового_комплекса" localSheetId="10">#REF!</definedName>
    <definedName name="Дата_изменения_пускового_комплекса" localSheetId="12">#REF!</definedName>
    <definedName name="Дата_изменения_пускового_комплекса" localSheetId="7">#REF!</definedName>
    <definedName name="Дата_изменения_пускового_комплекса" localSheetId="9">#REF!</definedName>
    <definedName name="Дата_изменения_пускового_комплекса">#REF!</definedName>
    <definedName name="Дата_изменения_сводного_сметного_расчета" localSheetId="10">#REF!</definedName>
    <definedName name="Дата_изменения_сводного_сметного_расчета" localSheetId="12">#REF!</definedName>
    <definedName name="Дата_изменения_сводного_сметного_расчета" localSheetId="7">#REF!</definedName>
    <definedName name="Дата_изменения_сводного_сметного_расчета" localSheetId="9">#REF!</definedName>
    <definedName name="Дата_изменения_сводного_сметного_расчета">#REF!</definedName>
    <definedName name="Дата_изменения_стройки" localSheetId="10">#REF!</definedName>
    <definedName name="Дата_изменения_стройки" localSheetId="12">#REF!</definedName>
    <definedName name="Дата_изменения_стройки" localSheetId="7">#REF!</definedName>
    <definedName name="Дата_изменения_стройки" localSheetId="9">#REF!</definedName>
    <definedName name="Дата_изменения_стройки">#REF!</definedName>
    <definedName name="Дата_создания_группы_строек" localSheetId="10">#REF!</definedName>
    <definedName name="Дата_создания_группы_строек" localSheetId="12">#REF!</definedName>
    <definedName name="Дата_создания_группы_строек" localSheetId="7">#REF!</definedName>
    <definedName name="Дата_создания_группы_строек" localSheetId="9">#REF!</definedName>
    <definedName name="Дата_создания_группы_строек">#REF!</definedName>
    <definedName name="Дата_создания_локальной_сметы" localSheetId="10">#REF!</definedName>
    <definedName name="Дата_создания_локальной_сметы" localSheetId="12">#REF!</definedName>
    <definedName name="Дата_создания_локальной_сметы" localSheetId="7">#REF!</definedName>
    <definedName name="Дата_создания_локальной_сметы" localSheetId="9">#REF!</definedName>
    <definedName name="Дата_создания_локальной_сметы">#REF!</definedName>
    <definedName name="Дата_создания_объекта" localSheetId="10">#REF!</definedName>
    <definedName name="Дата_создания_объекта" localSheetId="12">#REF!</definedName>
    <definedName name="Дата_создания_объекта" localSheetId="7">#REF!</definedName>
    <definedName name="Дата_создания_объекта" localSheetId="9">#REF!</definedName>
    <definedName name="Дата_создания_объекта">#REF!</definedName>
    <definedName name="Дата_создания_объектной_сметы" localSheetId="10">#REF!</definedName>
    <definedName name="Дата_создания_объектной_сметы" localSheetId="12">#REF!</definedName>
    <definedName name="Дата_создания_объектной_сметы" localSheetId="7">#REF!</definedName>
    <definedName name="Дата_создания_объектной_сметы" localSheetId="9">#REF!</definedName>
    <definedName name="Дата_создания_объектной_сметы">#REF!</definedName>
    <definedName name="Дата_создания_очереди" localSheetId="10">#REF!</definedName>
    <definedName name="Дата_создания_очереди" localSheetId="12">#REF!</definedName>
    <definedName name="Дата_создания_очереди" localSheetId="7">#REF!</definedName>
    <definedName name="Дата_создания_очереди" localSheetId="9">#REF!</definedName>
    <definedName name="Дата_создания_очереди">#REF!</definedName>
    <definedName name="Дата_создания_пускового_комплекса" localSheetId="10">#REF!</definedName>
    <definedName name="Дата_создания_пускового_комплекса" localSheetId="12">#REF!</definedName>
    <definedName name="Дата_создания_пускового_комплекса" localSheetId="7">#REF!</definedName>
    <definedName name="Дата_создания_пускового_комплекса" localSheetId="9">#REF!</definedName>
    <definedName name="Дата_создания_пускового_комплекса">#REF!</definedName>
    <definedName name="Дата_создания_сводного_сметного_расчета" localSheetId="10">#REF!</definedName>
    <definedName name="Дата_создания_сводного_сметного_расчета" localSheetId="12">#REF!</definedName>
    <definedName name="Дата_создания_сводного_сметного_расчета" localSheetId="7">#REF!</definedName>
    <definedName name="Дата_создания_сводного_сметного_расчета" localSheetId="9">#REF!</definedName>
    <definedName name="Дата_создания_сводного_сметного_расчета">#REF!</definedName>
    <definedName name="Дата_создания_стройки" localSheetId="10">#REF!</definedName>
    <definedName name="Дата_создания_стройки" localSheetId="12">#REF!</definedName>
    <definedName name="Дата_создания_стройки" localSheetId="7">#REF!</definedName>
    <definedName name="Дата_создания_стройки" localSheetId="9">#REF!</definedName>
    <definedName name="Дата_создания_стройки">#REF!</definedName>
    <definedName name="дд">[29]Смета!#REF!</definedName>
    <definedName name="ддд">'[30]СметаСводная Рыб'!$C$13</definedName>
    <definedName name="Демонтаж_ВЛ">[18]Таблица!$B$149:$B$169</definedName>
    <definedName name="Демонтаж_ВЛ_0_4_10_кВ_поопорно">[18]Таблица!$B$172:$B$179</definedName>
    <definedName name="Демонтаж_ж_б_опор_ВЛ_35_220_кВ__тыс._руб._за_1_м3">[18]Таблица!$B$182:$B$190</definedName>
    <definedName name="Демонтаж_зданий" localSheetId="7">[18]Таблица!#REF!</definedName>
    <definedName name="Демонтаж_зданий">[18]Таблица!#REF!</definedName>
    <definedName name="Демонтаж_оборудования_ПС">[18]Таблица!$B$612:$B$663</definedName>
    <definedName name="Демонтаж_стальных_опор_ВЛ_35_220_кВ__тыс._руб._за_1_т">[18]Таблица!$B$193:$B$201</definedName>
    <definedName name="дес">{"","двадцать ","тридцать ","сорок ","пятьдесят ","шестьдесят ","семьдесят ","восемьдесят ","девяносто "}</definedName>
    <definedName name="Дефлятор">#REF!</definedName>
    <definedName name="Диск">#REF!</definedName>
    <definedName name="Длинна_границы">#REF!</definedName>
    <definedName name="Длинна_трассы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п._оборудование">[11]Коэфф1.!#REF!</definedName>
    <definedName name="Доп._оборудование_1">#REF!</definedName>
    <definedName name="Доп_оборуд">#REF!</definedName>
    <definedName name="Дорога">[11]Шкаф!#REF!</definedName>
    <definedName name="Дорога_1">#REF!</definedName>
    <definedName name="ДСК">[31]топография!#REF!</definedName>
    <definedName name="ДСК_">[32]топография!#REF!</definedName>
    <definedName name="ДСК1">[28]топография!#REF!</definedName>
    <definedName name="дтс">'[33]СметаСводная Рыб'!$C$13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е" localSheetId="1">#REF!</definedName>
    <definedName name="е" localSheetId="2">#REF!</definedName>
    <definedName name="е" localSheetId="4">#REF!</definedName>
    <definedName name="е" localSheetId="6">#REF!</definedName>
    <definedName name="е" localSheetId="5">#REF!</definedName>
    <definedName name="е" localSheetId="0">#REF!</definedName>
    <definedName name="е" localSheetId="3">#REF!</definedName>
    <definedName name="е" localSheetId="8">#REF!</definedName>
    <definedName name="е">#REF!</definedName>
    <definedName name="Е11">#REF!</definedName>
    <definedName name="ед">{"","один ","два ","три ","четыре ","пять ","шесть ","семь ","восемь ","девять "}</definedName>
    <definedName name="ее">'[30]СметаСводная Рыб'!$C$9</definedName>
    <definedName name="жд">#REF!</definedName>
    <definedName name="жжж">#REF!</definedName>
    <definedName name="жпф">#REF!</definedName>
    <definedName name="_xlnm.Print_Titles" localSheetId="1">'Геодезия (2)'!$11:$11</definedName>
    <definedName name="_xlnm.Print_Titles" localSheetId="2">'Геология (2)'!$10:$10</definedName>
    <definedName name="_xlnm.Print_Titles" localSheetId="5">'Проектные работы'!$9:$9</definedName>
    <definedName name="Заказчик" localSheetId="10">#REF!</definedName>
    <definedName name="Заказчик" localSheetId="12">#REF!</definedName>
    <definedName name="Заказчик" localSheetId="7">#REF!</definedName>
    <definedName name="Заказчик" localSheetId="9">#REF!</definedName>
    <definedName name="Заказчик">#REF!</definedName>
    <definedName name="Закрытые_подстанции_в_целом">[18]Таблица!$B$409:$B$418</definedName>
    <definedName name="Затраты_на_вырубку_просеки">[18]Таблица!$B$109:$B$112</definedName>
    <definedName name="Затраты_на_устройство_лежневых_дорог">[18]Таблица!$B$113:$B$122</definedName>
    <definedName name="Здания_КРУЭ__ЗРУ__укомплектованных_оборудованием">[18]Таблица!$B$694:$B$697</definedName>
    <definedName name="земля" localSheetId="1">#REF!</definedName>
    <definedName name="земля" localSheetId="2">#REF!</definedName>
    <definedName name="земля" localSheetId="4">#REF!</definedName>
    <definedName name="земля" localSheetId="6">#REF!</definedName>
    <definedName name="земля" localSheetId="5">#REF!</definedName>
    <definedName name="земля" localSheetId="0">#REF!</definedName>
    <definedName name="земля" localSheetId="3">#REF!</definedName>
    <definedName name="земля" localSheetId="8">#REF!</definedName>
    <definedName name="земля">#REF!</definedName>
    <definedName name="ЗИП_Всего">'[11]Прайс лист'!#REF!</definedName>
    <definedName name="ЗИП_Всего_1">#REF!</definedName>
    <definedName name="Зоны">[18]Регионы!$HN$5:$IQ$5</definedName>
    <definedName name="ЗП">#REF!</definedName>
    <definedName name="и">'[30]СметаСводная Рыб'!$C$9</definedName>
    <definedName name="изыск">#REF!</definedName>
    <definedName name="ии">[34]мсн!#REF!</definedName>
    <definedName name="ик">#REF!</definedName>
    <definedName name="Инвестор" localSheetId="10">#REF!</definedName>
    <definedName name="Инвестор" localSheetId="12">#REF!</definedName>
    <definedName name="Инвестор" localSheetId="7">#REF!</definedName>
    <definedName name="Инвестор" localSheetId="9">#REF!</definedName>
    <definedName name="Инвестор">#REF!</definedName>
    <definedName name="Индекс_ЛН_группы_строек" localSheetId="10">#REF!</definedName>
    <definedName name="Индекс_ЛН_группы_строек" localSheetId="12">#REF!</definedName>
    <definedName name="Индекс_ЛН_группы_строек" localSheetId="7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 localSheetId="10">#REF!</definedName>
    <definedName name="Индекс_ЛН_локальной_сметы" localSheetId="12">#REF!</definedName>
    <definedName name="Индекс_ЛН_локальной_сметы" localSheetId="7">#REF!</definedName>
    <definedName name="Индекс_ЛН_локальной_сметы" localSheetId="9">#REF!</definedName>
    <definedName name="Индекс_ЛН_локальной_сметы">#REF!</definedName>
    <definedName name="Индекс_ЛН_объекта" localSheetId="10">#REF!</definedName>
    <definedName name="Индекс_ЛН_объекта" localSheetId="12">#REF!</definedName>
    <definedName name="Индекс_ЛН_объекта" localSheetId="7">#REF!</definedName>
    <definedName name="Индекс_ЛН_объекта" localSheetId="9">#REF!</definedName>
    <definedName name="Индекс_ЛН_объекта">#REF!</definedName>
    <definedName name="Индекс_ЛН_объектной_сметы" localSheetId="10">#REF!</definedName>
    <definedName name="Индекс_ЛН_объектной_сметы" localSheetId="12">#REF!</definedName>
    <definedName name="Индекс_ЛН_объектной_сметы" localSheetId="7">#REF!</definedName>
    <definedName name="Индекс_ЛН_объектной_сметы" localSheetId="9">#REF!</definedName>
    <definedName name="Индекс_ЛН_объектной_сметы">#REF!</definedName>
    <definedName name="Индекс_ЛН_очереди" localSheetId="10">#REF!</definedName>
    <definedName name="Индекс_ЛН_очереди" localSheetId="12">#REF!</definedName>
    <definedName name="Индекс_ЛН_очереди" localSheetId="7">#REF!</definedName>
    <definedName name="Индекс_ЛН_очереди" localSheetId="9">#REF!</definedName>
    <definedName name="Индекс_ЛН_очереди">#REF!</definedName>
    <definedName name="Индекс_ЛН_пускового_комплекса" localSheetId="10">#REF!</definedName>
    <definedName name="Индекс_ЛН_пускового_комплекса" localSheetId="12">#REF!</definedName>
    <definedName name="Индекс_ЛН_пускового_комплекса" localSheetId="7">#REF!</definedName>
    <definedName name="Индекс_ЛН_пускового_комплекса" localSheetId="9">#REF!</definedName>
    <definedName name="Индекс_ЛН_пускового_комплекса">#REF!</definedName>
    <definedName name="Индекс_ЛН_сводного_сметного_расчета" localSheetId="10">#REF!</definedName>
    <definedName name="Индекс_ЛН_сводного_сметного_расчета" localSheetId="12">#REF!</definedName>
    <definedName name="Индекс_ЛН_сводного_сметного_расчета" localSheetId="7">#REF!</definedName>
    <definedName name="Индекс_ЛН_сводного_сметного_расчета" localSheetId="9">#REF!</definedName>
    <definedName name="Индекс_ЛН_сводного_сметного_расчета">#REF!</definedName>
    <definedName name="Индекс_ЛН_стройки" localSheetId="10">#REF!</definedName>
    <definedName name="Индекс_ЛН_стройки" localSheetId="12">#REF!</definedName>
    <definedName name="Индекс_ЛН_стройки" localSheetId="7">#REF!</definedName>
    <definedName name="Индекс_ЛН_стройки" localSheetId="9">#REF!</definedName>
    <definedName name="Индекс_ЛН_стройки">#REF!</definedName>
    <definedName name="инж">#REF!</definedName>
    <definedName name="Инженерно_геодезические_изыскания_трассы_КВЛ_6_кВ" localSheetId="1">[35]Сводник!#REF!</definedName>
    <definedName name="Инженерно_геодезические_изыскания_трассы_КВЛ_6_кВ" localSheetId="2">[35]Сводник!#REF!</definedName>
    <definedName name="Инженерно_геодезические_изыскания_трассы_КВЛ_6_кВ" localSheetId="4">#REF!</definedName>
    <definedName name="Инженерно_геодезические_изыскания_трассы_КВЛ_6_кВ" localSheetId="6">[35]Сводник!#REF!</definedName>
    <definedName name="Инженерно_геодезические_изыскания_трассы_КВЛ_6_кВ" localSheetId="5">[35]Сводник!#REF!</definedName>
    <definedName name="Инженерно_геодезические_изыскания_трассы_КВЛ_6_кВ" localSheetId="0">[35]Сводник!#REF!</definedName>
    <definedName name="Инженерно_геодезические_изыскания_трассы_КВЛ_6_кВ" localSheetId="3">[35]Сводник!#REF!</definedName>
    <definedName name="Инженерно_геодезические_изыскания_трассы_КВЛ_6_кВ" localSheetId="8">[35]Сводник!#REF!</definedName>
    <definedName name="Инженерно_геодезические_изыскания_трассы_КВЛ_6_кВ">#REF!</definedName>
    <definedName name="инф_МЭРТ">#REF!</definedName>
    <definedName name="инф_СИБ">#REF!</definedName>
    <definedName name="инф_ТНК">#REF!</definedName>
    <definedName name="ИПусто">#REF!</definedName>
    <definedName name="ИТ" localSheetId="7">[34]мсн!#REF!</definedName>
    <definedName name="ИТ" localSheetId="9">[34]мсн!#REF!</definedName>
    <definedName name="ИТ">[34]мсн!#REF!</definedName>
    <definedName name="Итого_ЗПМ__по_рес_расчету_с_учетом_к_тов" localSheetId="10">#REF!</definedName>
    <definedName name="Итого_ЗПМ__по_рес_расчету_с_учетом_к_тов" localSheetId="12">#REF!</definedName>
    <definedName name="Итого_ЗПМ__по_рес_расчету_с_учетом_к_тов" localSheetId="7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10">#REF!</definedName>
    <definedName name="Итого_ЗПМ_в_базисных_ценах" localSheetId="12">#REF!</definedName>
    <definedName name="Итого_ЗПМ_в_базисных_ценах" localSheetId="7">#REF!</definedName>
    <definedName name="Итого_ЗПМ_в_базисных_ценах" localSheetId="9">#REF!</definedName>
    <definedName name="Итого_ЗПМ_в_базисных_ценах">#REF!</definedName>
    <definedName name="Итого_ЗПМ_в_базисных_ценах_с_учетом_к_тов" localSheetId="10">#REF!</definedName>
    <definedName name="Итого_ЗПМ_в_базисных_ценах_с_учетом_к_тов" localSheetId="12">#REF!</definedName>
    <definedName name="Итого_ЗПМ_в_базисных_ценах_с_учетом_к_тов" localSheetId="7">#REF!</definedName>
    <definedName name="Итого_ЗПМ_в_базисных_ценах_с_учетом_к_тов" localSheetId="9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0">#REF!</definedName>
    <definedName name="Итого_ЗПМ_по_акту_вып_работ_в_базисных_ценах_с_учетом_к_тов" localSheetId="12">#REF!</definedName>
    <definedName name="Итого_ЗПМ_по_акту_вып_работ_в_базисных_ценах_с_учетом_к_тов" localSheetId="7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0">#REF!</definedName>
    <definedName name="Итого_ЗПМ_по_акту_вып_работ_при_ресурсном_расчете_с_учетом_к_тов" localSheetId="12">#REF!</definedName>
    <definedName name="Итого_ЗПМ_по_акту_вып_работ_при_ресурсном_расчете_с_учетом_к_тов" localSheetId="7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0">#REF!</definedName>
    <definedName name="Итого_ЗПМ_по_акту_выполненных_работ_в_базисных_ценах" localSheetId="12">#REF!</definedName>
    <definedName name="Итого_ЗПМ_по_акту_выполненных_работ_в_базисных_ценах" localSheetId="7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0">#REF!</definedName>
    <definedName name="Итого_ЗПМ_по_акту_выполненных_работ_при_ресурсном_расчете" localSheetId="12">#REF!</definedName>
    <definedName name="Итого_ЗПМ_по_акту_выполненных_работ_при_ресурсном_расчете" localSheetId="7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0">#REF!</definedName>
    <definedName name="Итого_ЗПМ_при_расчете_по_стоимости_ч_часа_работы_механизаторов" localSheetId="12">#REF!</definedName>
    <definedName name="Итого_ЗПМ_при_расчете_по_стоимости_ч_часа_работы_механизаторов" localSheetId="7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0">#REF!</definedName>
    <definedName name="Итого_МАТ_по_акту_вып_работ_в_базисных_ценах_с_учетом_к_тов" localSheetId="12">#REF!</definedName>
    <definedName name="Итого_МАТ_по_акту_вып_работ_в_базисных_ценах_с_учетом_к_тов" localSheetId="7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0">#REF!</definedName>
    <definedName name="Итого_МАТ_по_акту_вып_работ_при_ресурсном_расчете_с_учетом_к_тов" localSheetId="12">#REF!</definedName>
    <definedName name="Итого_МАТ_по_акту_вып_работ_при_ресурсном_расчете_с_учетом_к_тов" localSheetId="7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>#REF!</definedName>
    <definedName name="Итого_материалы" localSheetId="10">#REF!</definedName>
    <definedName name="Итого_материалы" localSheetId="12">#REF!</definedName>
    <definedName name="Итого_материалы" localSheetId="7">#REF!</definedName>
    <definedName name="Итого_материалы" localSheetId="9">#REF!</definedName>
    <definedName name="Итого_материалы">#REF!</definedName>
    <definedName name="Итого_материалы__по_рес_расчету_с_учетом_к_тов" localSheetId="10">#REF!</definedName>
    <definedName name="Итого_материалы__по_рес_расчету_с_учетом_к_тов" localSheetId="12">#REF!</definedName>
    <definedName name="Итого_материалы__по_рес_расчету_с_учетом_к_тов" localSheetId="7">#REF!</definedName>
    <definedName name="Итого_материалы__по_рес_расчету_с_учетом_к_тов" localSheetId="9">#REF!</definedName>
    <definedName name="Итого_материалы__по_рес_расчету_с_учетом_к_тов">#REF!</definedName>
    <definedName name="Итого_материалы_в_базисных_ценах" localSheetId="10">#REF!</definedName>
    <definedName name="Итого_материалы_в_базисных_ценах" localSheetId="12">#REF!</definedName>
    <definedName name="Итого_материалы_в_базисных_ценах" localSheetId="7">#REF!</definedName>
    <definedName name="Итого_материалы_в_базисных_ценах" localSheetId="9">#REF!</definedName>
    <definedName name="Итого_материалы_в_базисных_ценах">#REF!</definedName>
    <definedName name="Итого_материалы_в_базисных_ценах_с_учетом_к_тов" localSheetId="10">#REF!</definedName>
    <definedName name="Итого_материалы_в_базисных_ценах_с_учетом_к_тов" localSheetId="12">#REF!</definedName>
    <definedName name="Итого_материалы_в_базисных_ценах_с_учетом_к_тов" localSheetId="7">#REF!</definedName>
    <definedName name="Итого_материалы_в_базисных_ценах_с_учетом_к_тов" localSheetId="9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0">#REF!</definedName>
    <definedName name="Итого_материалы_по_акту_выполненных_работ_в_базисных_ценах" localSheetId="12">#REF!</definedName>
    <definedName name="Итого_материалы_по_акту_выполненных_работ_в_базисных_ценах" localSheetId="7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0">#REF!</definedName>
    <definedName name="Итого_материалы_по_акту_выполненных_работ_при_ресурсном_расчете" localSheetId="12">#REF!</definedName>
    <definedName name="Итого_материалы_по_акту_выполненных_работ_при_ресурсном_расчете" localSheetId="7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10">#REF!</definedName>
    <definedName name="Итого_машины_и_механизмы" localSheetId="12">#REF!</definedName>
    <definedName name="Итого_машины_и_механизмы" localSheetId="7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10">#REF!</definedName>
    <definedName name="Итого_машины_и_механизмы_в_базисных_ценах" localSheetId="12">#REF!</definedName>
    <definedName name="Итого_машины_и_механизмы_в_базисных_ценах" localSheetId="7">#REF!</definedName>
    <definedName name="Итого_машины_и_механизмы_в_базисных_ценах" localSheetId="9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0">#REF!</definedName>
    <definedName name="Итого_машины_и_механизмы_по_акту_выполненных_работ_в_базисных_ценах" localSheetId="12">#REF!</definedName>
    <definedName name="Итого_машины_и_механизмы_по_акту_выполненных_работ_в_базисных_ценах" localSheetId="7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0">#REF!</definedName>
    <definedName name="Итого_машины_и_механизмы_по_акту_выполненных_работ_при_ресурсном_расчете" localSheetId="12">#REF!</definedName>
    <definedName name="Итого_машины_и_механизмы_по_акту_выполненных_работ_при_ресурсном_расчете" localSheetId="7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0">#REF!</definedName>
    <definedName name="Итого_НР_в_базисных_ценах" localSheetId="12">#REF!</definedName>
    <definedName name="Итого_НР_в_базисных_ценах" localSheetId="7">#REF!</definedName>
    <definedName name="Итого_НР_в_базисных_ценах" localSheetId="9">#REF!</definedName>
    <definedName name="Итого_НР_в_базисных_ценах">#REF!</definedName>
    <definedName name="Итого_НР_по_акту_в_базисных_ценах" localSheetId="10">#REF!</definedName>
    <definedName name="Итого_НР_по_акту_в_базисных_ценах" localSheetId="12">#REF!</definedName>
    <definedName name="Итого_НР_по_акту_в_базисных_ценах" localSheetId="7">#REF!</definedName>
    <definedName name="Итого_НР_по_акту_в_базисных_ценах" localSheetId="9">#REF!</definedName>
    <definedName name="Итого_НР_по_акту_в_базисных_ценах">#REF!</definedName>
    <definedName name="Итого_НР_по_акту_по_ресурсному_расчету" localSheetId="10">#REF!</definedName>
    <definedName name="Итого_НР_по_акту_по_ресурсному_расчету" localSheetId="12">#REF!</definedName>
    <definedName name="Итого_НР_по_акту_по_ресурсному_расчету" localSheetId="7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10">#REF!</definedName>
    <definedName name="Итого_НР_по_ресурсному_расчету" localSheetId="12">#REF!</definedName>
    <definedName name="Итого_НР_по_ресурсному_расчету" localSheetId="7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10">#REF!</definedName>
    <definedName name="Итого_ОЗП" localSheetId="12">#REF!</definedName>
    <definedName name="Итого_ОЗП" localSheetId="7">#REF!</definedName>
    <definedName name="Итого_ОЗП" localSheetId="9">#REF!</definedName>
    <definedName name="Итого_ОЗП">#REF!</definedName>
    <definedName name="Итого_ОЗП_в_базисных_ценах" localSheetId="10">#REF!</definedName>
    <definedName name="Итого_ОЗП_в_базисных_ценах" localSheetId="12">#REF!</definedName>
    <definedName name="Итого_ОЗП_в_базисных_ценах" localSheetId="7">#REF!</definedName>
    <definedName name="Итого_ОЗП_в_базисных_ценах" localSheetId="9">#REF!</definedName>
    <definedName name="Итого_ОЗП_в_базисных_ценах">#REF!</definedName>
    <definedName name="Итого_ОЗП_в_базисных_ценах_с_учетом_к_тов" localSheetId="10">#REF!</definedName>
    <definedName name="Итого_ОЗП_в_базисных_ценах_с_учетом_к_тов" localSheetId="12">#REF!</definedName>
    <definedName name="Итого_ОЗП_в_базисных_ценах_с_учетом_к_тов" localSheetId="7">#REF!</definedName>
    <definedName name="Итого_ОЗП_в_базисных_ценах_с_учетом_к_тов" localSheetId="9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0">#REF!</definedName>
    <definedName name="Итого_ОЗП_по_акту_вып_работ_в_базисных_ценах_с_учетом_к_тов" localSheetId="12">#REF!</definedName>
    <definedName name="Итого_ОЗП_по_акту_вып_работ_в_базисных_ценах_с_учетом_к_тов" localSheetId="7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0">#REF!</definedName>
    <definedName name="Итого_ОЗП_по_акту_вып_работ_при_ресурсном_расчете_с_учетом_к_тов" localSheetId="12">#REF!</definedName>
    <definedName name="Итого_ОЗП_по_акту_вып_работ_при_ресурсном_расчете_с_учетом_к_тов" localSheetId="7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0">#REF!</definedName>
    <definedName name="Итого_ОЗП_по_акту_выполненных_работ_в_базисных_ценах" localSheetId="12">#REF!</definedName>
    <definedName name="Итого_ОЗП_по_акту_выполненных_работ_в_базисных_ценах" localSheetId="7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0">#REF!</definedName>
    <definedName name="Итого_ОЗП_по_акту_выполненных_работ_при_ресурсном_расчете" localSheetId="12">#REF!</definedName>
    <definedName name="Итого_ОЗП_по_акту_выполненных_работ_при_ресурсном_расчете" localSheetId="7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0">#REF!</definedName>
    <definedName name="Итого_ОЗП_по_рес_расчету_с_учетом_к_тов" localSheetId="12">#REF!</definedName>
    <definedName name="Итого_ОЗП_по_рес_расчету_с_учетом_к_тов" localSheetId="7">#REF!</definedName>
    <definedName name="Итого_ОЗП_по_рес_расчету_с_учетом_к_тов" localSheetId="9">#REF!</definedName>
    <definedName name="Итого_ОЗП_по_рес_расчету_с_учетом_к_тов">#REF!</definedName>
    <definedName name="Итого_ПЗ" localSheetId="10">#REF!</definedName>
    <definedName name="Итого_ПЗ" localSheetId="12">#REF!</definedName>
    <definedName name="Итого_ПЗ" localSheetId="7">#REF!</definedName>
    <definedName name="Итого_ПЗ" localSheetId="9">#REF!</definedName>
    <definedName name="Итого_ПЗ">#REF!</definedName>
    <definedName name="Итого_ПЗ_в_базисных_ценах" localSheetId="10">#REF!</definedName>
    <definedName name="Итого_ПЗ_в_базисных_ценах" localSheetId="12">#REF!</definedName>
    <definedName name="Итого_ПЗ_в_базисных_ценах" localSheetId="7">#REF!</definedName>
    <definedName name="Итого_ПЗ_в_базисных_ценах" localSheetId="9">#REF!</definedName>
    <definedName name="Итого_ПЗ_в_базисных_ценах">#REF!</definedName>
    <definedName name="Итого_ПЗ_в_базисных_ценах_с_учетом_к_тов" localSheetId="10">#REF!</definedName>
    <definedName name="Итого_ПЗ_в_базисных_ценах_с_учетом_к_тов" localSheetId="12">#REF!</definedName>
    <definedName name="Итого_ПЗ_в_базисных_ценах_с_учетом_к_тов" localSheetId="7">#REF!</definedName>
    <definedName name="Итого_ПЗ_в_базисных_ценах_с_учетом_к_тов" localSheetId="9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0">#REF!</definedName>
    <definedName name="Итого_ПЗ_по_акту_вып_работ_в_базисных_ценах_с_учетом_к_тов" localSheetId="12">#REF!</definedName>
    <definedName name="Итого_ПЗ_по_акту_вып_работ_в_базисных_ценах_с_учетом_к_тов" localSheetId="7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0">#REF!</definedName>
    <definedName name="Итого_ПЗ_по_акту_вып_работ_при_ресурсном_расчете_с_учетом_к_тов" localSheetId="12">#REF!</definedName>
    <definedName name="Итого_ПЗ_по_акту_вып_работ_при_ресурсном_расчете_с_учетом_к_тов" localSheetId="7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0">#REF!</definedName>
    <definedName name="Итого_ПЗ_по_акту_выполненных_работ_в_базисных_ценах" localSheetId="12">#REF!</definedName>
    <definedName name="Итого_ПЗ_по_акту_выполненных_работ_в_базисных_ценах" localSheetId="7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0">#REF!</definedName>
    <definedName name="Итого_ПЗ_по_акту_выполненных_работ_при_ресурсном_расчете" localSheetId="12">#REF!</definedName>
    <definedName name="Итого_ПЗ_по_акту_выполненных_работ_при_ресурсном_расчете" localSheetId="7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>#REF!</definedName>
    <definedName name="Итого_ПЗ_по_рес_расчету_с_учетом_к_тов" localSheetId="10">#REF!</definedName>
    <definedName name="Итого_ПЗ_по_рес_расчету_с_учетом_к_тов" localSheetId="12">#REF!</definedName>
    <definedName name="Итого_ПЗ_по_рес_расчету_с_учетом_к_тов" localSheetId="7">#REF!</definedName>
    <definedName name="Итого_ПЗ_по_рес_расчету_с_учетом_к_тов" localSheetId="9">#REF!</definedName>
    <definedName name="Итого_ПЗ_по_рес_расчету_с_учетом_к_тов">#REF!</definedName>
    <definedName name="Итого_СП_в_базисных_ценах" localSheetId="10">#REF!</definedName>
    <definedName name="Итого_СП_в_базисных_ценах" localSheetId="12">#REF!</definedName>
    <definedName name="Итого_СП_в_базисных_ценах" localSheetId="7">#REF!</definedName>
    <definedName name="Итого_СП_в_базисных_ценах" localSheetId="9">#REF!</definedName>
    <definedName name="Итого_СП_в_базисных_ценах">#REF!</definedName>
    <definedName name="Итого_СП_по_акту_в_базисных_ценах" localSheetId="10">#REF!</definedName>
    <definedName name="Итого_СП_по_акту_в_базисных_ценах" localSheetId="12">#REF!</definedName>
    <definedName name="Итого_СП_по_акту_в_базисных_ценах" localSheetId="7">#REF!</definedName>
    <definedName name="Итого_СП_по_акту_в_базисных_ценах" localSheetId="9">#REF!</definedName>
    <definedName name="Итого_СП_по_акту_в_базисных_ценах">#REF!</definedName>
    <definedName name="Итого_СП_по_акту_по_ресурсному_расчету" localSheetId="10">#REF!</definedName>
    <definedName name="Итого_СП_по_акту_по_ресурсному_расчету" localSheetId="12">#REF!</definedName>
    <definedName name="Итого_СП_по_акту_по_ресурсному_расчету" localSheetId="7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10">#REF!</definedName>
    <definedName name="Итого_СП_по_ресурсному_расчету" localSheetId="12">#REF!</definedName>
    <definedName name="Итого_СП_по_ресурсному_расчету" localSheetId="7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10">#REF!</definedName>
    <definedName name="Итого_ФОТ_в_базисных_ценах" localSheetId="12">#REF!</definedName>
    <definedName name="Итого_ФОТ_в_базисных_ценах" localSheetId="7">#REF!</definedName>
    <definedName name="Итого_ФОТ_в_базисных_ценах" localSheetId="9">#REF!</definedName>
    <definedName name="Итого_ФОТ_в_базисных_ценах">#REF!</definedName>
    <definedName name="Итого_ФОТ_по_акту_выполненных_работ_в_базисных_ценах" localSheetId="10">#REF!</definedName>
    <definedName name="Итого_ФОТ_по_акту_выполненных_работ_в_базисных_ценах" localSheetId="12">#REF!</definedName>
    <definedName name="Итого_ФОТ_по_акту_выполненных_работ_в_базисных_ценах" localSheetId="7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0">#REF!</definedName>
    <definedName name="Итого_ФОТ_по_акту_выполненных_работ_при_ресурсном_расчете" localSheetId="12">#REF!</definedName>
    <definedName name="Итого_ФОТ_по_акту_выполненных_работ_при_ресурсном_расчете" localSheetId="7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0">#REF!</definedName>
    <definedName name="Итого_ФОТ_при_расчете_по_доле_з_п_в_стоимости_эксплуатации_машин" localSheetId="12">#REF!</definedName>
    <definedName name="Итого_ФОТ_при_расчете_по_доле_з_п_в_стоимости_эксплуатации_машин" localSheetId="7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0">#REF!</definedName>
    <definedName name="Итого_ЭММ__по_рес_расчету_с_учетом_к_тов" localSheetId="12">#REF!</definedName>
    <definedName name="Итого_ЭММ__по_рес_расчету_с_учетом_к_тов" localSheetId="7">#REF!</definedName>
    <definedName name="Итого_ЭММ__по_рес_расчету_с_учетом_к_тов" localSheetId="9">#REF!</definedName>
    <definedName name="Итого_ЭММ__по_рес_расчету_с_учетом_к_тов">#REF!</definedName>
    <definedName name="Итого_ЭММ_в_базисных_ценах_с_учетом_к_тов" localSheetId="10">#REF!</definedName>
    <definedName name="Итого_ЭММ_в_базисных_ценах_с_учетом_к_тов" localSheetId="12">#REF!</definedName>
    <definedName name="Итого_ЭММ_в_базисных_ценах_с_учетом_к_тов" localSheetId="7">#REF!</definedName>
    <definedName name="Итого_ЭММ_в_базисных_ценах_с_учетом_к_тов" localSheetId="9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0">#REF!</definedName>
    <definedName name="Итого_ЭММ_по_акту_вып_работ_в_базисных_ценах_с_учетом_к_тов" localSheetId="12">#REF!</definedName>
    <definedName name="Итого_ЭММ_по_акту_вып_работ_в_базисных_ценах_с_учетом_к_тов" localSheetId="7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0">#REF!</definedName>
    <definedName name="Итого_ЭММ_по_акту_вып_работ_при_ресурсном_расчете_с_учетом_к_тов" localSheetId="12">#REF!</definedName>
    <definedName name="Итого_ЭММ_по_акту_вып_работ_при_ресурсном_расчете_с_учетом_к_тов" localSheetId="7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>#REF!</definedName>
    <definedName name="к" localSheetId="1">#REF!</definedName>
    <definedName name="к" localSheetId="2">#REF!</definedName>
    <definedName name="к" localSheetId="4">#REF!</definedName>
    <definedName name="к" localSheetId="6">#REF!</definedName>
    <definedName name="к" localSheetId="5">#REF!</definedName>
    <definedName name="к" localSheetId="0">#REF!</definedName>
    <definedName name="к" localSheetId="3">#REF!</definedName>
    <definedName name="к" localSheetId="8">#REF!</definedName>
    <definedName name="к">#REF!</definedName>
    <definedName name="к_ЗПМ" localSheetId="10">#REF!</definedName>
    <definedName name="к_ЗПМ" localSheetId="12">#REF!</definedName>
    <definedName name="к_ЗПМ" localSheetId="7">#REF!</definedName>
    <definedName name="к_ЗПМ" localSheetId="9">#REF!</definedName>
    <definedName name="к_ЗПМ">#REF!</definedName>
    <definedName name="к_МАТ" localSheetId="10">#REF!</definedName>
    <definedName name="к_МАТ" localSheetId="12">#REF!</definedName>
    <definedName name="к_МАТ" localSheetId="7">#REF!</definedName>
    <definedName name="к_МАТ" localSheetId="9">#REF!</definedName>
    <definedName name="к_МАТ">#REF!</definedName>
    <definedName name="к_ОЗП" localSheetId="10">#REF!</definedName>
    <definedName name="к_ОЗП" localSheetId="12">#REF!</definedName>
    <definedName name="к_ОЗП" localSheetId="7">#REF!</definedName>
    <definedName name="к_ОЗП" localSheetId="9">#REF!</definedName>
    <definedName name="к_ОЗП">#REF!</definedName>
    <definedName name="к_ПЗ" localSheetId="10">#REF!</definedName>
    <definedName name="к_ПЗ" localSheetId="12">#REF!</definedName>
    <definedName name="к_ПЗ" localSheetId="7">#REF!</definedName>
    <definedName name="к_ПЗ" localSheetId="9">#REF!</definedName>
    <definedName name="к_ПЗ">#REF!</definedName>
    <definedName name="к_ЭМ" localSheetId="10">#REF!</definedName>
    <definedName name="к_ЭМ" localSheetId="12">#REF!</definedName>
    <definedName name="к_ЭМ" localSheetId="7">#REF!</definedName>
    <definedName name="к_ЭМ" localSheetId="9">#REF!</definedName>
    <definedName name="к_ЭМ">#REF!</definedName>
    <definedName name="Кабели">[11]Коэфф1.!#REF!</definedName>
    <definedName name="Кабели_1">#REF!</definedName>
    <definedName name="Кабельные_линии">[18]Таблица!$B$205:$B$339</definedName>
    <definedName name="кака">#REF!</definedName>
    <definedName name="калплан">#REF!</definedName>
    <definedName name="КАТ1" localSheetId="1">'[36]Смета-Т'!#REF!</definedName>
    <definedName name="КАТ1" localSheetId="2">'[36]Смета-Т'!#REF!</definedName>
    <definedName name="КАТ1" localSheetId="4">'[36]Смета-Т'!#REF!</definedName>
    <definedName name="КАТ1" localSheetId="6">'[36]Смета-Т'!#REF!</definedName>
    <definedName name="КАТ1" localSheetId="5">'[36]Смета-Т'!#REF!</definedName>
    <definedName name="КАТ1" localSheetId="0">'[36]Смета-Т'!#REF!</definedName>
    <definedName name="КАТ1" localSheetId="3">'[36]Смета-Т'!#REF!</definedName>
    <definedName name="КАТ1" localSheetId="8">'[36]Смета-Т'!#REF!</definedName>
    <definedName name="КАТ1">#REF!</definedName>
    <definedName name="Категория_сложности">#REF!</definedName>
    <definedName name="Кварталы">[18]Регионы!$B$154:$B$182</definedName>
    <definedName name="кгкг">#REF!</definedName>
    <definedName name="кеке">#REF!</definedName>
    <definedName name="КИП">#REF!</definedName>
    <definedName name="КИПиавтом">#REF!</definedName>
    <definedName name="кк">'[37]свод 2'!$A$7</definedName>
    <definedName name="ккк">#REF!</definedName>
    <definedName name="КЛ" localSheetId="1">[38]Справка!$A$3:$A$31</definedName>
    <definedName name="КЛ" localSheetId="2">[38]Справка!$A$3:$A$31</definedName>
    <definedName name="КЛ" localSheetId="6">[38]Справка!$A$3:$A$31</definedName>
    <definedName name="КЛ" localSheetId="5">[38]Справка!$A$3:$A$31</definedName>
    <definedName name="КЛ" localSheetId="0">[38]Справка!$A$3:$A$31</definedName>
    <definedName name="КЛ" localSheetId="3">[38]Справка!$A$3:$A$31</definedName>
    <definedName name="КЛ" localSheetId="8">[38]Справка!$A$3:$A$31</definedName>
    <definedName name="КЛ">[39]Справка!$A$3:$A$31</definedName>
    <definedName name="книга" hidden="1">{#N/A,#N/A,FALSE,"Откр.вод.(осн.)"}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'[40]СметаСводная Колпино'!$C$5</definedName>
    <definedName name="ком">[41]топография!#REF!</definedName>
    <definedName name="ком___0">[42]топография!#REF!</definedName>
    <definedName name="Командировочные_расходы">#REF!</definedName>
    <definedName name="Компенсаторы">[18]Таблица!$B$544:$B$559</definedName>
    <definedName name="Комплектные_трансформаторные_устройства">[18]Таблица!$B$132:$B$146</definedName>
    <definedName name="Контроллер">[11]Коэфф1.!#REF!</definedName>
    <definedName name="Контроллер_1">#REF!</definedName>
    <definedName name="Коэффициент">#REF!</definedName>
    <definedName name="Кра">[43]СметаСводная!$E$6</definedName>
    <definedName name="кс2_произв">#REF!</definedName>
    <definedName name="кс3_ГТУ_произв">#REF!</definedName>
    <definedName name="кс3_ЭД_произв">#REF!</definedName>
    <definedName name="ктп" localSheetId="7">#REF!</definedName>
    <definedName name="ктп">#REF!</definedName>
    <definedName name="куку">#REF!</definedName>
    <definedName name="Курс">[11]Коэфф1.!$E$23</definedName>
    <definedName name="Курс_1">#REF!</definedName>
    <definedName name="курс_дол">#REF!</definedName>
    <definedName name="Курс_доллара">'[44]Курс доллара'!$A$2</definedName>
    <definedName name="Курс_доллара_США">#REF!</definedName>
    <definedName name="курс1">#REF!</definedName>
    <definedName name="л">#REF!</definedName>
    <definedName name="ленин">#REF!</definedName>
    <definedName name="лл">#REF!</definedName>
    <definedName name="ллдж">#REF!</definedName>
    <definedName name="лп" localSheetId="7">#REF!</definedName>
    <definedName name="лп">#REF!</definedName>
    <definedName name="м">#REF!</definedName>
    <definedName name="Мак">[45]сводная!$D$7</definedName>
    <definedName name="Метео">#REF!</definedName>
    <definedName name="МетеорУТ">[28]топография!#REF!</definedName>
    <definedName name="мж1">'[46]СметаСводная 1 оч'!$D$6</definedName>
    <definedName name="мил">{0,"миллионов ";1,"миллион ";2,"миллиона ";5,"миллионов "}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'[47]Данные для расчёта сметы'!$J$33</definedName>
    <definedName name="мичм">[48]сводная!$D$7</definedName>
    <definedName name="МММММММММ">#REF!</definedName>
    <definedName name="Монтаж">#REF!</definedName>
    <definedName name="Монтажные_работы_в_базисных_ценах" localSheetId="10">#REF!</definedName>
    <definedName name="Монтажные_работы_в_базисных_ценах" localSheetId="12">#REF!</definedName>
    <definedName name="Монтажные_работы_в_базисных_ценах" localSheetId="7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10">#REF!</definedName>
    <definedName name="Монтажные_работы_в_текущих_ценах" localSheetId="12">#REF!</definedName>
    <definedName name="Монтажные_работы_в_текущих_ценах" localSheetId="7">#REF!</definedName>
    <definedName name="Монтажные_работы_в_текущих_ценах" localSheetId="9">#REF!</definedName>
    <definedName name="Монтажные_работы_в_текущих_ценах">#REF!</definedName>
    <definedName name="Монтажные_работы_в_текущих_ценах_по_ресурсному_расчету" localSheetId="10">#REF!</definedName>
    <definedName name="Монтажные_работы_в_текущих_ценах_по_ресурсному_расчету" localSheetId="12">#REF!</definedName>
    <definedName name="Монтажные_работы_в_текущих_ценах_по_ресурсному_расчету" localSheetId="7">#REF!</definedName>
    <definedName name="Монтажные_работы_в_текущих_ценах_по_ресурсному_расчету" localSheetId="9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0">#REF!</definedName>
    <definedName name="Монтажные_работы_в_текущих_ценах_после_применения_индексов" localSheetId="12">#REF!</definedName>
    <definedName name="Монтажные_работы_в_текущих_ценах_после_применения_индексов" localSheetId="7">#REF!</definedName>
    <definedName name="Монтажные_работы_в_текущих_ценах_после_применения_индексов" localSheetId="9">#REF!</definedName>
    <definedName name="Монтажные_работы_в_текущих_ценах_после_применения_индексов">#REF!</definedName>
    <definedName name="н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[49]свод!$A$7</definedName>
    <definedName name="Наименование_группы_строек" localSheetId="10">#REF!</definedName>
    <definedName name="Наименование_группы_строек" localSheetId="12">#REF!</definedName>
    <definedName name="Наименование_группы_строек" localSheetId="7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 localSheetId="10">#REF!</definedName>
    <definedName name="Наименование_локальной_сметы" localSheetId="12">#REF!</definedName>
    <definedName name="Наименование_локальной_сметы" localSheetId="7">#REF!</definedName>
    <definedName name="Наименование_локальной_сметы" localSheetId="9">#REF!</definedName>
    <definedName name="Наименование_локальной_сметы">#REF!</definedName>
    <definedName name="Наименование_объекта" localSheetId="10">#REF!</definedName>
    <definedName name="Наименование_объекта" localSheetId="12">#REF!</definedName>
    <definedName name="Наименование_объекта" localSheetId="7">#REF!</definedName>
    <definedName name="Наименование_объекта" localSheetId="9">#REF!</definedName>
    <definedName name="Наименование_объекта">#REF!</definedName>
    <definedName name="Наименование_объектной_сметы" localSheetId="10">#REF!</definedName>
    <definedName name="Наименование_объектной_сметы" localSheetId="12">#REF!</definedName>
    <definedName name="Наименование_объектной_сметы" localSheetId="7">#REF!</definedName>
    <definedName name="Наименование_объектной_сметы" localSheetId="9">#REF!</definedName>
    <definedName name="Наименование_объектной_сметы">#REF!</definedName>
    <definedName name="Наименование_очереди" localSheetId="10">#REF!</definedName>
    <definedName name="Наименование_очереди" localSheetId="12">#REF!</definedName>
    <definedName name="Наименование_очереди" localSheetId="7">#REF!</definedName>
    <definedName name="Наименование_очереди" localSheetId="9">#REF!</definedName>
    <definedName name="Наименование_очереди">#REF!</definedName>
    <definedName name="Наименование_пускового_комплекса" localSheetId="10">#REF!</definedName>
    <definedName name="Наименование_пускового_комплекса" localSheetId="12">#REF!</definedName>
    <definedName name="Наименование_пускового_комплекса" localSheetId="7">#REF!</definedName>
    <definedName name="Наименование_пускового_комплекса" localSheetId="9">#REF!</definedName>
    <definedName name="Наименование_пускового_комплекса">#REF!</definedName>
    <definedName name="Наименование_сводного_сметного_расчета" localSheetId="10">#REF!</definedName>
    <definedName name="Наименование_сводного_сметного_расчета" localSheetId="12">#REF!</definedName>
    <definedName name="Наименование_сводного_сметного_расчета" localSheetId="7">#REF!</definedName>
    <definedName name="Наименование_сводного_сметного_расчета" localSheetId="9">#REF!</definedName>
    <definedName name="Наименование_сводного_сметного_расчета">#REF!</definedName>
    <definedName name="Наименование_стройки" localSheetId="10">#REF!</definedName>
    <definedName name="Наименование_стройки" localSheetId="12">#REF!</definedName>
    <definedName name="Наименование_стройки" localSheetId="7">#REF!</definedName>
    <definedName name="Наименование_стройки" localSheetId="9">#REF!</definedName>
    <definedName name="Наименование_стройки">#REF!</definedName>
    <definedName name="НДС">#REF!</definedName>
    <definedName name="НК">'[50]См 1 наруж.водопровод'!$D$6</definedName>
    <definedName name="ном_фид" localSheetId="7">#REF!</definedName>
    <definedName name="ном_фид">#REF!</definedName>
    <definedName name="Номер_договора">#REF!</definedName>
    <definedName name="номера" localSheetId="7">#REF!</definedName>
    <definedName name="номера">#REF!</definedName>
    <definedName name="Норм_трудоемкость_механизаторов_по_смете_с_учетом_к_тов" localSheetId="10">#REF!</definedName>
    <definedName name="Норм_трудоемкость_механизаторов_по_смете_с_учетом_к_тов" localSheetId="12">#REF!</definedName>
    <definedName name="Норм_трудоемкость_механизаторов_по_смете_с_учетом_к_тов" localSheetId="7">#REF!</definedName>
    <definedName name="Норм_трудоемкость_механизаторов_по_смете_с_учетом_к_тов" localSheetId="9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0">#REF!</definedName>
    <definedName name="Норм_трудоемкость_осн_рабочих_по_смете_с_учетом_к_тов" localSheetId="12">#REF!</definedName>
    <definedName name="Норм_трудоемкость_осн_рабочих_по_смете_с_учетом_к_тов" localSheetId="7">#REF!</definedName>
    <definedName name="Норм_трудоемкость_осн_рабочих_по_смете_с_учетом_к_тов" localSheetId="9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0">#REF!</definedName>
    <definedName name="Нормативная_трудоемкость_механизаторов_по_смете" localSheetId="12">#REF!</definedName>
    <definedName name="Нормативная_трудоемкость_механизаторов_по_смете" localSheetId="7">#REF!</definedName>
    <definedName name="Нормативная_трудоемкость_механизаторов_по_смете" localSheetId="9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0">#REF!</definedName>
    <definedName name="Нормативная_трудоемкость_основных_рабочих_по_смете" localSheetId="12">#REF!</definedName>
    <definedName name="Нормативная_трудоемкость_основных_рабочих_по_смете" localSheetId="7">#REF!</definedName>
    <definedName name="Нормативная_трудоемкость_основных_рабочих_по_смете" localSheetId="9">#REF!</definedName>
    <definedName name="Нормативная_трудоемкость_основных_рабочих_по_смете">#REF!</definedName>
    <definedName name="о" hidden="1">#N/A</definedName>
    <definedName name="_xlnm.Print_Area" localSheetId="10">'Акт выбора'!$A$1:$H$16</definedName>
    <definedName name="_xlnm.Print_Area" localSheetId="1">'Геодезия (2)'!$A$1:$J$53</definedName>
    <definedName name="_xlnm.Print_Area" localSheetId="2">'Геология (2)'!$A$1:$J$52</definedName>
    <definedName name="_xlnm.Print_Area" localSheetId="4">Гидрометеорология!$A$1:$L$50</definedName>
    <definedName name="_xlnm.Print_Area" localSheetId="6">ЗУР!$A$1:$F$31</definedName>
    <definedName name="_xlnm.Print_Area" localSheetId="12">Межевание!$A$1:$H$86</definedName>
    <definedName name="_xlnm.Print_Area" localSheetId="7">ОХР.ЗОНА!$A$1:$L$56</definedName>
    <definedName name="_xlnm.Print_Area" localSheetId="5">'Проектные работы'!$A$1:$F$32</definedName>
    <definedName name="_xlnm.Print_Area" localSheetId="9">'СВОД_ПИР-2000'!$A$1:$D$38</definedName>
    <definedName name="_xlnm.Print_Area" localSheetId="0">Сводная!$A$1:$H$30</definedName>
    <definedName name="_xlnm.Print_Area" localSheetId="3">'Экология (2)'!$A$1:$J$52</definedName>
    <definedName name="_xlnm.Print_Area" localSheetId="8">Экспертиза!$A$1:$L$30</definedName>
    <definedName name="_xlnm.Print_Area">#REF!</definedName>
    <definedName name="Оборудование_в_базисных_ценах" localSheetId="10">#REF!</definedName>
    <definedName name="Оборудование_в_базисных_ценах" localSheetId="12">#REF!</definedName>
    <definedName name="Оборудование_в_базисных_ценах" localSheetId="7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10">#REF!</definedName>
    <definedName name="Оборудование_в_текущих_ценах" localSheetId="12">#REF!</definedName>
    <definedName name="Оборудование_в_текущих_ценах" localSheetId="7">#REF!</definedName>
    <definedName name="Оборудование_в_текущих_ценах" localSheetId="9">#REF!</definedName>
    <definedName name="Оборудование_в_текущих_ценах">#REF!</definedName>
    <definedName name="Оборудование_в_текущих_ценах_по_ресурсному_расчету" localSheetId="10">#REF!</definedName>
    <definedName name="Оборудование_в_текущих_ценах_по_ресурсному_расчету" localSheetId="12">#REF!</definedName>
    <definedName name="Оборудование_в_текущих_ценах_по_ресурсному_расчету" localSheetId="7">#REF!</definedName>
    <definedName name="Оборудование_в_текущих_ценах_по_ресурсному_расчету" localSheetId="9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0">#REF!</definedName>
    <definedName name="Оборудование_в_текущих_ценах_после_применения_индексов" localSheetId="12">#REF!</definedName>
    <definedName name="Оборудование_в_текущих_ценах_после_применения_индексов" localSheetId="7">#REF!</definedName>
    <definedName name="Оборудование_в_текущих_ценах_после_применения_индексов" localSheetId="9">#REF!</definedName>
    <definedName name="Оборудование_в_текущих_ценах_после_применения_индексов">#REF!</definedName>
    <definedName name="Обоснование_поправки" localSheetId="10">#REF!</definedName>
    <definedName name="Обоснование_поправки" localSheetId="12">#REF!</definedName>
    <definedName name="Обоснование_поправки" localSheetId="7">#REF!</definedName>
    <definedName name="Обоснование_поправки" localSheetId="9">#REF!</definedName>
    <definedName name="Обоснование_поправки">#REF!</definedName>
    <definedName name="общая">[51]топография!#REF!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#REF!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NA()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NA()</definedName>
    <definedName name="объем___4___0">#REF!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#REF!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К">'[33]СметаСводная Рыб'!$C$9</definedName>
    <definedName name="оо">'[52]свод 2'!$D$10</definedName>
    <definedName name="ооо">[53]СметаСводная!$C$9</definedName>
    <definedName name="Описание_группы_строек" localSheetId="10">#REF!</definedName>
    <definedName name="Описание_группы_строек" localSheetId="12">#REF!</definedName>
    <definedName name="Описание_группы_строек" localSheetId="7">#REF!</definedName>
    <definedName name="Описание_группы_строек" localSheetId="9">#REF!</definedName>
    <definedName name="Описание_группы_строек">#REF!</definedName>
    <definedName name="Описание_локальной_сметы" localSheetId="10">#REF!</definedName>
    <definedName name="Описание_локальной_сметы" localSheetId="12">#REF!</definedName>
    <definedName name="Описание_локальной_сметы" localSheetId="7">#REF!</definedName>
    <definedName name="Описание_локальной_сметы" localSheetId="9">#REF!</definedName>
    <definedName name="Описание_локальной_сметы">#REF!</definedName>
    <definedName name="Описание_объекта" localSheetId="10">#REF!</definedName>
    <definedName name="Описание_объекта" localSheetId="12">#REF!</definedName>
    <definedName name="Описание_объекта" localSheetId="7">#REF!</definedName>
    <definedName name="Описание_объекта" localSheetId="9">#REF!</definedName>
    <definedName name="Описание_объекта">#REF!</definedName>
    <definedName name="Описание_объектной_сметы" localSheetId="10">#REF!</definedName>
    <definedName name="Описание_объектной_сметы" localSheetId="12">#REF!</definedName>
    <definedName name="Описание_объектной_сметы" localSheetId="7">#REF!</definedName>
    <definedName name="Описание_объектной_сметы" localSheetId="9">#REF!</definedName>
    <definedName name="Описание_объектной_сметы">#REF!</definedName>
    <definedName name="Описание_очереди" localSheetId="10">#REF!</definedName>
    <definedName name="Описание_очереди" localSheetId="12">#REF!</definedName>
    <definedName name="Описание_очереди" localSheetId="7">#REF!</definedName>
    <definedName name="Описание_очереди" localSheetId="9">#REF!</definedName>
    <definedName name="Описание_очереди">#REF!</definedName>
    <definedName name="Описание_пускового_комплекса" localSheetId="10">#REF!</definedName>
    <definedName name="Описание_пускового_комплекса" localSheetId="12">#REF!</definedName>
    <definedName name="Описание_пускового_комплекса" localSheetId="7">#REF!</definedName>
    <definedName name="Описание_пускового_комплекса" localSheetId="9">#REF!</definedName>
    <definedName name="Описание_пускового_комплекса">#REF!</definedName>
    <definedName name="Описание_сводного_сметного_расчета" localSheetId="10">#REF!</definedName>
    <definedName name="Описание_сводного_сметного_расчета" localSheetId="12">#REF!</definedName>
    <definedName name="Описание_сводного_сметного_расчета" localSheetId="7">#REF!</definedName>
    <definedName name="Описание_сводного_сметного_расчета" localSheetId="9">#REF!</definedName>
    <definedName name="Описание_сводного_сметного_расчета">#REF!</definedName>
    <definedName name="Описание_стройки" localSheetId="10">#REF!</definedName>
    <definedName name="Описание_стройки" localSheetId="12">#REF!</definedName>
    <definedName name="Описание_стройки" localSheetId="7">#REF!</definedName>
    <definedName name="Описание_стройки" localSheetId="9">#REF!</definedName>
    <definedName name="Описание_стройки">#REF!</definedName>
    <definedName name="опоры" localSheetId="7">#REF!</definedName>
    <definedName name="опоры">#REF!</definedName>
    <definedName name="орп">[54]Смета!#REF!</definedName>
    <definedName name="ОРУ_по_блочным_и_мостиковым_схемам">[18]Таблица!$B$465:$B$476</definedName>
    <definedName name="Основание" localSheetId="10">#REF!</definedName>
    <definedName name="Основание" localSheetId="12">#REF!</definedName>
    <definedName name="Основание" localSheetId="7">#REF!</definedName>
    <definedName name="Основание" localSheetId="9">#REF!</definedName>
    <definedName name="Основание">#REF!</definedName>
    <definedName name="Отвод_земель_ПС_20">[18]Таблица!$B$666:$B$672</definedName>
    <definedName name="Отвод_земель_ПС_35_220">[18]Таблица!$B$675:$B$692</definedName>
    <definedName name="Открытые_подстанции_35_220_кВ_в_целом__элегазовое_и_зарубежное_оборудование">[18]Таблица!$B$388:$B$406</definedName>
    <definedName name="Открытые_подстанции_в_целом">[18]Таблица!$B$367:$B$385</definedName>
    <definedName name="Отчетный_период__учет_выполненных_работ" localSheetId="10">#REF!</definedName>
    <definedName name="Отчетный_период__учет_выполненных_работ" localSheetId="12">#REF!</definedName>
    <definedName name="Отчетный_период__учет_выполненных_работ" localSheetId="7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 localSheetId="4">#REF!</definedName>
    <definedName name="п" localSheetId="7">#REF!</definedName>
    <definedName name="п">#REF!</definedName>
    <definedName name="Пи">#REF!</definedName>
    <definedName name="Пи_">#REF!</definedName>
    <definedName name="план">[28]топография!#REF!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д_напр_ВЛ">[18]Таблица!$O$30</definedName>
    <definedName name="Под_напр_КЛ">[18]Таблица!$P$30</definedName>
    <definedName name="Подвеска_ВОЛС_на_существующих_опорах">[18]Таблица!$B$125:$B$129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остоянная_часть_закрытых_ПС">[18]Таблица!$B$445:$B$450</definedName>
    <definedName name="Постоянная_часть_открытых_ПС">[18]Таблица!$B$433:$B$442</definedName>
    <definedName name="Постоянный_отвод_земель_ВЛ">[18]Таблица!$B$88:$B$106</definedName>
    <definedName name="Постоянный_отвод_земель_под_КЛ">[18]Таблица!$B$715:$B$718</definedName>
    <definedName name="пп">PROPER(LEFT(INDEX(сот,MOD(TRUNC('[6]Сводник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коп.")))&amp;MID(INDEX(сот,MOD(TRUNC('[6]Сводник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коп."),2,222)</definedName>
    <definedName name="ппп">#REF!</definedName>
    <definedName name="пр">#REF!</definedName>
    <definedName name="прапоалад">[55]топография!#REF!</definedName>
    <definedName name="приб">[56]сводная!$E$10</definedName>
    <definedName name="Прикладное_ПО">#REF!</definedName>
    <definedName name="прим">[53]СметаСводная!$C$7</definedName>
    <definedName name="про">#REF!</definedName>
    <definedName name="пробная">#REF!</definedName>
    <definedName name="пробная\">#REF!</definedName>
    <definedName name="Проверил" localSheetId="10">#REF!</definedName>
    <definedName name="Проверил" localSheetId="12">#REF!</definedName>
    <definedName name="Проверил" localSheetId="7">#REF!</definedName>
    <definedName name="Проверил" localSheetId="9">#REF!</definedName>
    <definedName name="Проверил">#REF!</definedName>
    <definedName name="проект">'[57]СметаСводная павильон'!$D$6</definedName>
    <definedName name="проенра0" localSheetId="1">#REF!</definedName>
    <definedName name="проенра0" localSheetId="2">#REF!</definedName>
    <definedName name="проенра0" localSheetId="4">#REF!</definedName>
    <definedName name="проенра0" localSheetId="6">#REF!</definedName>
    <definedName name="проенра0" localSheetId="5">#REF!</definedName>
    <definedName name="проенра0" localSheetId="0">#REF!</definedName>
    <definedName name="проенра0" localSheetId="3">#REF!</definedName>
    <definedName name="проенра0" localSheetId="8">#REF!</definedName>
    <definedName name="проенра0">#REF!</definedName>
    <definedName name="Прокладка_ВОЛС_в_траншее">[18]Таблица!$B$361:$B$363</definedName>
    <definedName name="Противоаварийная_автоматика_ПС">[18]Таблица!$B$453:$B$462</definedName>
    <definedName name="Прочие_затраты_в_базисных_ценах" localSheetId="10">#REF!</definedName>
    <definedName name="Прочие_затраты_в_базисных_ценах" localSheetId="12">#REF!</definedName>
    <definedName name="Прочие_затраты_в_базисных_ценах" localSheetId="7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10">#REF!</definedName>
    <definedName name="Прочие_затраты_в_текущих_ценах" localSheetId="12">#REF!</definedName>
    <definedName name="Прочие_затраты_в_текущих_ценах" localSheetId="7">#REF!</definedName>
    <definedName name="Прочие_затраты_в_текущих_ценах" localSheetId="9">#REF!</definedName>
    <definedName name="Прочие_затраты_в_текущих_ценах">#REF!</definedName>
    <definedName name="Прочие_затраты_в_текущих_ценах_по_ресурсному_расчету" localSheetId="10">#REF!</definedName>
    <definedName name="Прочие_затраты_в_текущих_ценах_по_ресурсному_расчету" localSheetId="12">#REF!</definedName>
    <definedName name="Прочие_затраты_в_текущих_ценах_по_ресурсному_расчету" localSheetId="7">#REF!</definedName>
    <definedName name="Прочие_затраты_в_текущих_ценах_по_ресурсному_расчету" localSheetId="9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0">#REF!</definedName>
    <definedName name="Прочие_затраты_в_текущих_ценах_после_применения_индексов" localSheetId="12">#REF!</definedName>
    <definedName name="Прочие_затраты_в_текущих_ценах_после_применения_индексов" localSheetId="7">#REF!</definedName>
    <definedName name="Прочие_затраты_в_текущих_ценах_после_применения_индексов" localSheetId="9">#REF!</definedName>
    <definedName name="Прочие_затраты_в_текущих_ценах_после_применения_индексов">#REF!</definedName>
    <definedName name="прпр">[11]Коэфф1.!#REF!</definedName>
    <definedName name="прпр_1">#REF!</definedName>
    <definedName name="псков">[58]свод!$E$10</definedName>
    <definedName name="р">#REF!</definedName>
    <definedName name="Разработка">#REF!</definedName>
    <definedName name="Разработка_">#REF!</definedName>
    <definedName name="Районный_к_т_к_ЗП" localSheetId="10">#REF!</definedName>
    <definedName name="Районный_к_т_к_ЗП" localSheetId="12">#REF!</definedName>
    <definedName name="Районный_к_т_к_ЗП" localSheetId="7">#REF!</definedName>
    <definedName name="Районный_к_т_к_ЗП" localSheetId="9">#REF!</definedName>
    <definedName name="Районный_к_т_к_ЗП">#REF!</definedName>
    <definedName name="Районный_к_т_к_ЗП_по_ресурсному_расчету" localSheetId="10">#REF!</definedName>
    <definedName name="Районный_к_т_к_ЗП_по_ресурсному_расчету" localSheetId="12">#REF!</definedName>
    <definedName name="Районный_к_т_к_ЗП_по_ресурсному_расчету" localSheetId="7">#REF!</definedName>
    <definedName name="Районный_к_т_к_ЗП_по_ресурсному_расчету" localSheetId="9">#REF!</definedName>
    <definedName name="Районный_к_т_к_ЗП_по_ресурсному_расчету">#REF!</definedName>
    <definedName name="Рас" localSheetId="1">[59]Справка!$L$3:$L$8</definedName>
    <definedName name="Рас" localSheetId="2">[59]Справка!$L$3:$L$8</definedName>
    <definedName name="Рас" localSheetId="6">[59]Справка!$L$3:$L$8</definedName>
    <definedName name="Рас" localSheetId="5">[59]Справка!$L$3:$L$8</definedName>
    <definedName name="Рас" localSheetId="0">[59]Справка!$L$3:$L$8</definedName>
    <definedName name="Рас" localSheetId="3">[59]Справка!$L$3:$L$8</definedName>
    <definedName name="Рас" localSheetId="8">[59]Справка!$L$3:$L$8</definedName>
    <definedName name="Рас">[60]Справка!$L$3:$L$8</definedName>
    <definedName name="Расчет_реконструкции">[18]Таблица!$M$7:$M$8</definedName>
    <definedName name="Расширение_ПС">[18]Таблица!$M$9:$M$10</definedName>
    <definedName name="РД">#REF!</definedName>
    <definedName name="Реакторы">[18]Таблица!$B$562:$B$609</definedName>
    <definedName name="Регионы" comment="Наименования регионов РФ">[18]Регионы!$B$6:$B$90</definedName>
    <definedName name="Регистрационный_номер_группы_строек" localSheetId="10">#REF!</definedName>
    <definedName name="Регистрационный_номер_группы_строек" localSheetId="12">#REF!</definedName>
    <definedName name="Регистрационный_номер_группы_строек" localSheetId="7">#REF!</definedName>
    <definedName name="Регистрационный_номер_группы_строек" localSheetId="9">#REF!</definedName>
    <definedName name="Регистрационный_номер_группы_строек">#REF!</definedName>
    <definedName name="Регистрационный_номер_локальной_сметы" localSheetId="10">#REF!</definedName>
    <definedName name="Регистрационный_номер_локальной_сметы" localSheetId="12">#REF!</definedName>
    <definedName name="Регистрационный_номер_локальной_сметы" localSheetId="7">#REF!</definedName>
    <definedName name="Регистрационный_номер_локальной_сметы" localSheetId="9">#REF!</definedName>
    <definedName name="Регистрационный_номер_локальной_сметы">#REF!</definedName>
    <definedName name="Регистрационный_номер_объекта" localSheetId="10">#REF!</definedName>
    <definedName name="Регистрационный_номер_объекта" localSheetId="12">#REF!</definedName>
    <definedName name="Регистрационный_номер_объекта" localSheetId="7">#REF!</definedName>
    <definedName name="Регистрационный_номер_объекта" localSheetId="9">#REF!</definedName>
    <definedName name="Регистрационный_номер_объекта">#REF!</definedName>
    <definedName name="Регистрационный_номер_объектной_сметы" localSheetId="10">#REF!</definedName>
    <definedName name="Регистрационный_номер_объектной_сметы" localSheetId="12">#REF!</definedName>
    <definedName name="Регистрационный_номер_объектной_сметы" localSheetId="7">#REF!</definedName>
    <definedName name="Регистрационный_номер_объектной_сметы" localSheetId="9">#REF!</definedName>
    <definedName name="Регистрационный_номер_объектной_сметы">#REF!</definedName>
    <definedName name="Регистрационный_номер_очереди" localSheetId="10">#REF!</definedName>
    <definedName name="Регистрационный_номер_очереди" localSheetId="12">#REF!</definedName>
    <definedName name="Регистрационный_номер_очереди" localSheetId="7">#REF!</definedName>
    <definedName name="Регистрационный_номер_очереди" localSheetId="9">#REF!</definedName>
    <definedName name="Регистрационный_номер_очереди">#REF!</definedName>
    <definedName name="Регистрационный_номер_пускового_комплекса" localSheetId="10">#REF!</definedName>
    <definedName name="Регистрационный_номер_пускового_комплекса" localSheetId="12">#REF!</definedName>
    <definedName name="Регистрационный_номер_пускового_комплекса" localSheetId="7">#REF!</definedName>
    <definedName name="Регистрационный_номер_пускового_комплекса" localSheetId="9">#REF!</definedName>
    <definedName name="Регистрационный_номер_пускового_комплекса">#REF!</definedName>
    <definedName name="Регистрационный_номер_сводного_сметного_расчета" localSheetId="10">#REF!</definedName>
    <definedName name="Регистрационный_номер_сводного_сметного_расчета" localSheetId="12">#REF!</definedName>
    <definedName name="Регистрационный_номер_сводного_сметного_расчета" localSheetId="7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>#REF!</definedName>
    <definedName name="Регистрационный_номер_стройки" localSheetId="10">#REF!</definedName>
    <definedName name="Регистрационный_номер_стройки" localSheetId="12">#REF!</definedName>
    <definedName name="Регистрационный_номер_стройки" localSheetId="7">#REF!</definedName>
    <definedName name="Регистрационный_номер_стройки" localSheetId="9">#REF!</definedName>
    <definedName name="Регистрационный_номер_стройки">#REF!</definedName>
    <definedName name="РЗАПС" localSheetId="1">[61]Справка!$L$3:$L$8</definedName>
    <definedName name="РЗАПС" localSheetId="2">[61]Справка!$L$3:$L$8</definedName>
    <definedName name="РЗАПС" localSheetId="6">[61]Справка!$L$3:$L$8</definedName>
    <definedName name="РЗАПС" localSheetId="5">[61]Справка!$L$3:$L$8</definedName>
    <definedName name="РЗАПС" localSheetId="0">[61]Справка!$L$3:$L$8</definedName>
    <definedName name="РЗАПС" localSheetId="3">[61]Справка!$L$3:$L$8</definedName>
    <definedName name="РЗАПС" localSheetId="8">[61]Справка!$L$3:$L$8</definedName>
    <definedName name="РЗАПС">[62]Справка!$L$3:$L$8</definedName>
    <definedName name="рига">'[63]СметаСводная снег'!$E$7</definedName>
    <definedName name="рол">[55]топография!#REF!</definedName>
    <definedName name="ролл">#REF!</definedName>
    <definedName name="рпв">#REF!</definedName>
    <definedName name="рппра">{"","стоz","двестиz","тристаz","четырестаz","пятьсотz","шестьсотz","семьсотz","восемьсотz","девятьсотz"}</definedName>
    <definedName name="Руководитель">#REF!</definedName>
    <definedName name="ручей">#REF!</definedName>
    <definedName name="саве">#REF!</definedName>
    <definedName name="савепр">#REF!</definedName>
    <definedName name="сам">#REF!</definedName>
    <definedName name="Свод">#REF!</definedName>
    <definedName name="свод1">[64]топография!#REF!</definedName>
    <definedName name="сводИИ">[14]топография!#REF!</definedName>
    <definedName name="сводная">#REF!</definedName>
    <definedName name="СводнУТ">[28]топография!#REF!</definedName>
    <definedName name="СводУТ">#REF!</definedName>
    <definedName name="Сейсмика_зданий">[18]Таблица!$R$26:$R$28</definedName>
    <definedName name="Сейсмика_линий">[18]Таблица!$O$26:$O$28</definedName>
    <definedName name="Сервис">#REF!</definedName>
    <definedName name="Сервис_Всего">'[11]Прайс лист'!#REF!</definedName>
    <definedName name="Сервис_Всего_1">#REF!</definedName>
    <definedName name="Сервисное_оборудование">[11]Коэфф1.!#REF!</definedName>
    <definedName name="Сервисное_оборудование_1">#REF!</definedName>
    <definedName name="см">#REF!</definedName>
    <definedName name="см___0">#REF!</definedName>
    <definedName name="См7">#REF!</definedName>
    <definedName name="Сметная_стоимость_в_базисных_ценах" localSheetId="10">#REF!</definedName>
    <definedName name="Сметная_стоимость_в_базисных_ценах" localSheetId="12">#REF!</definedName>
    <definedName name="Сметная_стоимость_в_базисных_ценах" localSheetId="7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0">#REF!</definedName>
    <definedName name="Сметная_стоимость_в_текущих_ценах__после_применения_индексов" localSheetId="12">#REF!</definedName>
    <definedName name="Сметная_стоимость_в_текущих_ценах__после_применения_индексов" localSheetId="7">#REF!</definedName>
    <definedName name="Сметная_стоимость_в_текущих_ценах__после_применения_индексов" localSheetId="9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0">#REF!</definedName>
    <definedName name="Сметная_стоимость_по_ресурсному_расчету" localSheetId="12">#REF!</definedName>
    <definedName name="Сметная_стоимость_по_ресурсному_расчету" localSheetId="7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и">#REF!</definedName>
    <definedName name="Снижение_стоимости_двухцепной_ВЛ" localSheetId="7">[18]Таблица!#REF!</definedName>
    <definedName name="Снижение_стоимости_двухцепной_ВЛ">[18]Таблица!#REF!</definedName>
    <definedName name="Согласование">#REF!</definedName>
    <definedName name="Составил" localSheetId="10">#REF!</definedName>
    <definedName name="Составил" localSheetId="12">#REF!</definedName>
    <definedName name="Составил" localSheetId="7">#REF!</definedName>
    <definedName name="Составил" localSheetId="9">#REF!</definedName>
    <definedName name="Составил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>[2]Обновление!#REF!</definedName>
    <definedName name="ссс">#REF!</definedName>
    <definedName name="Стоимость_по_акту_выполненных_работ_в_базисных_ценах" localSheetId="10">#REF!</definedName>
    <definedName name="Стоимость_по_акту_выполненных_работ_в_базисных_ценах" localSheetId="12">#REF!</definedName>
    <definedName name="Стоимость_по_акту_выполненных_работ_в_базисных_ценах" localSheetId="7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0">#REF!</definedName>
    <definedName name="Стоимость_по_акту_выполненных_работ_при_ресурсном_расчете" localSheetId="12">#REF!</definedName>
    <definedName name="Стоимость_по_акту_выполненных_работ_при_ресурсном_расчете" localSheetId="7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имость_специальных_переходов">[18]Таблица!$B$344:$B$351</definedName>
    <definedName name="Строительная_полоса">#REF!</definedName>
    <definedName name="Строительные_работы_в_базисных_ценах" localSheetId="10">#REF!</definedName>
    <definedName name="Строительные_работы_в_базисных_ценах" localSheetId="12">#REF!</definedName>
    <definedName name="Строительные_работы_в_базисных_ценах" localSheetId="7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10">#REF!</definedName>
    <definedName name="Строительные_работы_в_текущих_ценах" localSheetId="12">#REF!</definedName>
    <definedName name="Строительные_работы_в_текущих_ценах" localSheetId="7">#REF!</definedName>
    <definedName name="Строительные_работы_в_текущих_ценах" localSheetId="9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0">#REF!</definedName>
    <definedName name="Строительные_работы_в_текущих_ценах_по_ресурсному_расчету" localSheetId="12">#REF!</definedName>
    <definedName name="Строительные_работы_в_текущих_ценах_по_ресурсному_расчету" localSheetId="7">#REF!</definedName>
    <definedName name="Строительные_работы_в_текущих_ценах_по_ресурсному_расчету" localSheetId="9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0">#REF!</definedName>
    <definedName name="Строительные_работы_в_текущих_ценах_после_применения_индексов" localSheetId="12">#REF!</definedName>
    <definedName name="Строительные_работы_в_текущих_ценах_после_применения_индексов" localSheetId="7">#REF!</definedName>
    <definedName name="Строительные_работы_в_текущих_ценах_после_применения_индексов" localSheetId="9">#REF!</definedName>
    <definedName name="Строительные_работы_в_текущих_ценах_после_применения_индексов">#REF!</definedName>
    <definedName name="СтрПС" localSheetId="1">[61]Справка!$A$3:$A$31</definedName>
    <definedName name="СтрПС" localSheetId="2">[61]Справка!$A$3:$A$31</definedName>
    <definedName name="СтрПС" localSheetId="6">[61]Справка!$A$3:$A$31</definedName>
    <definedName name="СтрПС" localSheetId="5">[61]Справка!$A$3:$A$31</definedName>
    <definedName name="СтрПС" localSheetId="0">[61]Справка!$A$3:$A$31</definedName>
    <definedName name="СтрПС" localSheetId="3">[61]Справка!$A$3:$A$31</definedName>
    <definedName name="СтрПС" localSheetId="8">[61]Справка!$A$3:$A$31</definedName>
    <definedName name="СтрПС">[62]Справка!$A$3:$A$31</definedName>
    <definedName name="Сургут">NA()</definedName>
    <definedName name="т">'[30]СметаСводная Рыб'!$C$13</definedName>
    <definedName name="Таблица_индексов">[18]Регионы!$B$99:$O$182</definedName>
    <definedName name="Территориальная_поправка_к_ТЕР" localSheetId="10">#REF!</definedName>
    <definedName name="Территориальная_поправка_к_ТЕР" localSheetId="12">#REF!</definedName>
    <definedName name="Территориальная_поправка_к_ТЕР" localSheetId="7">#REF!</definedName>
    <definedName name="Территориальная_поправка_к_ТЕР" localSheetId="9">#REF!</definedName>
    <definedName name="Территориальная_поправка_к_ТЕР">#REF!</definedName>
    <definedName name="Тип_ПС">[18]Таблица!$B$700:$B$701</definedName>
    <definedName name="топ1">#REF!</definedName>
    <definedName name="топ2">#REF!</definedName>
    <definedName name="топо">#REF!</definedName>
    <definedName name="топогр">[12]Смета!#REF!</definedName>
    <definedName name="топогр1">#REF!</definedName>
    <definedName name="топограф">#REF!</definedName>
    <definedName name="Трансформаторы">[18]Таблица!$B$501:$B$541</definedName>
    <definedName name="Труд_механизаторов_по_акту_вып_работ_с_учетом_к_тов" localSheetId="10">#REF!</definedName>
    <definedName name="Труд_механизаторов_по_акту_вып_работ_с_учетом_к_тов" localSheetId="12">#REF!</definedName>
    <definedName name="Труд_механизаторов_по_акту_вып_работ_с_учетом_к_тов" localSheetId="7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0">#REF!</definedName>
    <definedName name="Труд_основн_рабочих_по_акту_вып_работ_с_учетом_к_тов" localSheetId="12">#REF!</definedName>
    <definedName name="Труд_основн_рабочих_по_акту_вып_работ_с_учетом_к_тов" localSheetId="7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0">#REF!</definedName>
    <definedName name="Трудоемкость_механизаторов_по_акту_выполненных_работ" localSheetId="12">#REF!</definedName>
    <definedName name="Трудоемкость_механизаторов_по_акту_выполненных_работ" localSheetId="7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0">#REF!</definedName>
    <definedName name="Трудоемкость_основных_рабочих_по_акту_выполненных_работ" localSheetId="12">#REF!</definedName>
    <definedName name="Трудоемкость_основных_рабочих_по_акту_выполненных_работ" localSheetId="7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>#REF!</definedName>
    <definedName name="ТС1">#REF!</definedName>
    <definedName name="тыс">{0,"тысяч ";1,"тысяча ";2,"тысячи ";5,"тысяч "}</definedName>
    <definedName name="тьбю">#REF!</definedName>
    <definedName name="тьмтиб">#REF!</definedName>
    <definedName name="Укрупненный_норматив_НР_для_расчета_в_текущих_ценах_и_ценах_2001г." localSheetId="10">#REF!</definedName>
    <definedName name="Укрупненный_норматив_НР_для_расчета_в_текущих_ценах_и_ценах_2001г." localSheetId="12">#REF!</definedName>
    <definedName name="Укрупненный_норматив_НР_для_расчета_в_текущих_ценах_и_ценах_2001г." localSheetId="7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0">#REF!</definedName>
    <definedName name="Укрупненный_норматив_НР_для_расчета_в_ценах_1984г." localSheetId="12">#REF!</definedName>
    <definedName name="Укрупненный_норматив_НР_для_расчета_в_ценах_1984г." localSheetId="7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0">#REF!</definedName>
    <definedName name="Укрупненный_норматив_СП_для_расчета_в_текущих_ценах_и_ценах_2001г." localSheetId="12">#REF!</definedName>
    <definedName name="Укрупненный_норматив_СП_для_расчета_в_текущих_ценах_и_ценах_2001г." localSheetId="7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0">#REF!</definedName>
    <definedName name="Укрупненный_норматив_СП_для_расчета_в_ценах_1984г." localSheetId="12">#REF!</definedName>
    <definedName name="Укрупненный_норматив_СП_для_расчета_в_ценах_1984г." localSheetId="7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>#REF!</definedName>
    <definedName name="упр" localSheetId="7">[34]мсн!#REF!</definedName>
    <definedName name="упр" localSheetId="9">[34]мсн!#REF!</definedName>
    <definedName name="упр">[34]мсн!#REF!</definedName>
    <definedName name="УРС" localSheetId="7">[18]Таблица!#REF!</definedName>
    <definedName name="УРС">[18]Таблица!#REF!</definedName>
    <definedName name="Условия_ВЛ">[18]Таблица!$O$13:$O$17</definedName>
    <definedName name="Условия_КЛ">[18]Таблица!$P$15</definedName>
    <definedName name="уу">'[30]СметаСводная Рыб'!$C$13</definedName>
    <definedName name="уцуц">#REF!</definedName>
    <definedName name="Участок">#REF!</definedName>
    <definedName name="ф" localSheetId="1">#REF!</definedName>
    <definedName name="ф" localSheetId="2">#REF!</definedName>
    <definedName name="ф" localSheetId="4">#REF!</definedName>
    <definedName name="ф">#REF!</definedName>
    <definedName name="ф1">#REF!</definedName>
    <definedName name="фед">'[16]свод 2'!$C$10</definedName>
    <definedName name="финансирование" localSheetId="10">#REF!</definedName>
    <definedName name="финансирование" localSheetId="12">#REF!</definedName>
    <definedName name="финансирование" localSheetId="7">#REF!</definedName>
    <definedName name="финансирование" localSheetId="9">#REF!</definedName>
    <definedName name="финансирование">#REF!</definedName>
    <definedName name="ффыв">#REF!</definedName>
    <definedName name="фыв">#REF!</definedName>
    <definedName name="х" localSheetId="1">#REF!</definedName>
    <definedName name="х" localSheetId="2">#REF!</definedName>
    <definedName name="х" localSheetId="4">#REF!</definedName>
    <definedName name="х" localSheetId="6">#REF!</definedName>
    <definedName name="х" localSheetId="5">#REF!</definedName>
    <definedName name="х" localSheetId="0">#REF!</definedName>
    <definedName name="х" localSheetId="3">#REF!</definedName>
    <definedName name="х" localSheetId="8">#REF!</definedName>
    <definedName name="х">[2]Обновление!#REF!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#REF!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NA()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NA()</definedName>
    <definedName name="цена___4___0">#REF!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#REF!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>#REF!</definedName>
    <definedName name="цы">#REF!</definedName>
    <definedName name="чс">#REF!</definedName>
    <definedName name="чть">#REF!</definedName>
    <definedName name="ЧЧЧЧЧЧ" hidden="1">[0]!Header1-1 &amp; "." &amp; MAX(1,COUNTA(INDEX(#REF!,MATCH([0]!Header1-1,#REF!,FALSE)):#REF!))</definedName>
    <definedName name="Шкафы_ТМ">#REF!</definedName>
    <definedName name="шлд">'[65]93-110'!#REF!</definedName>
    <definedName name="шщззхъх">#REF!</definedName>
    <definedName name="щщ">#REF!</definedName>
    <definedName name="ъхз">#REF!</definedName>
    <definedName name="ЫВGGGGGGGGGGGGGGG">#REF!</definedName>
    <definedName name="ыы">[66]свод!$A$7</definedName>
    <definedName name="ыыы">{0,"рублей";1,"рубль";2,"рубля";5,"рублей"}</definedName>
    <definedName name="э" localSheetId="1">#REF!</definedName>
    <definedName name="э" localSheetId="2">#REF!</definedName>
    <definedName name="э" localSheetId="4">#REF!</definedName>
    <definedName name="э" localSheetId="6">#REF!</definedName>
    <definedName name="э" localSheetId="5">#REF!</definedName>
    <definedName name="э" localSheetId="0">#REF!</definedName>
    <definedName name="э" localSheetId="3">#REF!</definedName>
    <definedName name="э" localSheetId="8">#REF!</definedName>
    <definedName name="э">#REF!</definedName>
    <definedName name="эд">#REF!</definedName>
    <definedName name="эк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[55]топография!#REF!</definedName>
    <definedName name="экол1">#REF!</definedName>
    <definedName name="экол2">#REF!</definedName>
    <definedName name="эколог">#REF!</definedName>
    <definedName name="Экология" localSheetId="1">[67]Справка!$I$3:$I$35</definedName>
    <definedName name="Экология" localSheetId="2">[67]Справка!$I$3:$I$35</definedName>
    <definedName name="Экология" localSheetId="4">[68]Справка!$I$3:$I$35</definedName>
    <definedName name="Экология" localSheetId="6">[67]Справка!$I$3:$I$35</definedName>
    <definedName name="Экология" localSheetId="5">[67]Справка!$I$3:$I$35</definedName>
    <definedName name="Экология" localSheetId="0">[67]Справка!$I$3:$I$35</definedName>
    <definedName name="Экология" localSheetId="3">[67]Справка!$I$3:$I$35</definedName>
    <definedName name="Экология" localSheetId="8">[67]Справка!$I$3:$I$35</definedName>
    <definedName name="экология">NA()</definedName>
    <definedName name="ЭлеСи">[69]Коэфф1.!$E$7</definedName>
    <definedName name="ЭлеСи_1">#REF!</definedName>
    <definedName name="ЭЛСИ_Т">#REF!</definedName>
    <definedName name="эээ">[66]свод!$A$7</definedName>
    <definedName name="юж" localSheetId="10">#REF!</definedName>
    <definedName name="юж" localSheetId="12">#REF!</definedName>
    <definedName name="юж" localSheetId="7">#REF!</definedName>
    <definedName name="юж" localSheetId="9">#REF!</definedName>
    <definedName name="юж">#REF!</definedName>
    <definedName name="я" hidden="1">{#N/A,#N/A,FALSE,"Откр.вод.(осн.)"}</definedName>
    <definedName name="ЯЯЯ">[17]топография!#REF!</definedName>
    <definedName name="ЯЯЯЯ">#N/A</definedName>
  </definedNames>
  <calcPr calcId="152511"/>
</workbook>
</file>

<file path=xl/calcChain.xml><?xml version="1.0" encoding="utf-8"?>
<calcChain xmlns="http://schemas.openxmlformats.org/spreadsheetml/2006/main">
  <c r="E24" i="93" l="1"/>
  <c r="F24" i="93"/>
  <c r="G24" i="93"/>
  <c r="H24" i="93"/>
  <c r="E25" i="93"/>
  <c r="F25" i="93"/>
  <c r="G25" i="93"/>
  <c r="H25" i="93"/>
  <c r="D25" i="93"/>
  <c r="D24" i="93"/>
  <c r="J38" i="90" l="1"/>
  <c r="J39" i="87"/>
  <c r="H22" i="93" l="1"/>
  <c r="F15" i="88"/>
  <c r="L32" i="86"/>
  <c r="F19" i="93" l="1"/>
  <c r="F23" i="93" l="1"/>
  <c r="H19" i="93"/>
  <c r="C8" i="88"/>
  <c r="C6" i="88"/>
  <c r="C7" i="92"/>
  <c r="C5" i="92"/>
  <c r="E6" i="86"/>
  <c r="E4" i="86"/>
  <c r="C7" i="91"/>
  <c r="C5" i="91"/>
  <c r="C7" i="90"/>
  <c r="C5" i="90"/>
  <c r="C8" i="87"/>
  <c r="C4" i="88"/>
  <c r="C3" i="92"/>
  <c r="E3" i="86"/>
  <c r="C5" i="87"/>
  <c r="C3" i="91"/>
  <c r="C4" i="90"/>
  <c r="F14" i="92"/>
  <c r="F13" i="92"/>
  <c r="E7" i="89" s="1"/>
  <c r="L7" i="89" s="1"/>
  <c r="E9" i="89" s="1"/>
  <c r="F11" i="92"/>
  <c r="F10" i="92"/>
  <c r="I11" i="92"/>
  <c r="I10" i="92"/>
  <c r="F12" i="92"/>
  <c r="F15" i="92" s="1"/>
  <c r="J33" i="91"/>
  <c r="G32" i="91"/>
  <c r="J30" i="91"/>
  <c r="G30" i="91"/>
  <c r="E30" i="91"/>
  <c r="J28" i="91"/>
  <c r="E32" i="91" s="1"/>
  <c r="J32" i="91" s="1"/>
  <c r="G28" i="91"/>
  <c r="E28" i="91"/>
  <c r="J14" i="91"/>
  <c r="J12" i="91"/>
  <c r="G36" i="91"/>
  <c r="G34" i="91"/>
  <c r="G25" i="91"/>
  <c r="G22" i="91"/>
  <c r="E22" i="91"/>
  <c r="E20" i="91"/>
  <c r="J20" i="91" s="1"/>
  <c r="G18" i="91"/>
  <c r="E18" i="91"/>
  <c r="G16" i="91"/>
  <c r="E16" i="91"/>
  <c r="A16" i="91"/>
  <c r="A18" i="91" s="1"/>
  <c r="A20" i="91" s="1"/>
  <c r="A22" i="91" s="1"/>
  <c r="E14" i="91"/>
  <c r="E12" i="91"/>
  <c r="G40" i="90"/>
  <c r="J32" i="90"/>
  <c r="J18" i="90"/>
  <c r="G36" i="90"/>
  <c r="D30" i="90"/>
  <c r="J30" i="90" s="1"/>
  <c r="J27" i="90"/>
  <c r="J29" i="90" s="1"/>
  <c r="G25" i="90"/>
  <c r="G24" i="90"/>
  <c r="G23" i="90"/>
  <c r="J20" i="90"/>
  <c r="J16" i="90"/>
  <c r="D13" i="90"/>
  <c r="J13" i="90" s="1"/>
  <c r="G11" i="89"/>
  <c r="F13" i="88"/>
  <c r="F14" i="88" s="1"/>
  <c r="J35" i="87"/>
  <c r="J34" i="87"/>
  <c r="D14" i="87"/>
  <c r="J15" i="87" s="1"/>
  <c r="L20" i="87"/>
  <c r="G31" i="87"/>
  <c r="G32" i="87"/>
  <c r="G33" i="87"/>
  <c r="G36" i="87"/>
  <c r="G37" i="87"/>
  <c r="G40" i="87"/>
  <c r="E18" i="93" l="1"/>
  <c r="E20" i="93"/>
  <c r="H20" i="93" s="1"/>
  <c r="E34" i="91"/>
  <c r="J18" i="91"/>
  <c r="J16" i="91"/>
  <c r="J22" i="91"/>
  <c r="J22" i="90"/>
  <c r="E23" i="90" s="1"/>
  <c r="J23" i="90" s="1"/>
  <c r="E25" i="90" s="1"/>
  <c r="J25" i="90" s="1"/>
  <c r="J35" i="90"/>
  <c r="E36" i="90" s="1"/>
  <c r="J36" i="90" s="1"/>
  <c r="F16" i="88"/>
  <c r="J29" i="87"/>
  <c r="J17" i="87"/>
  <c r="J30" i="87" s="1"/>
  <c r="E23" i="93" l="1"/>
  <c r="H18" i="93"/>
  <c r="J24" i="91"/>
  <c r="E25" i="91" s="1"/>
  <c r="E24" i="90"/>
  <c r="J24" i="90" s="1"/>
  <c r="J26" i="90" s="1"/>
  <c r="J37" i="90" s="1"/>
  <c r="E31" i="87"/>
  <c r="J31" i="87" s="1"/>
  <c r="E33" i="87" s="1"/>
  <c r="J33" i="87" s="1"/>
  <c r="J25" i="91" l="1"/>
  <c r="E26" i="91" s="1"/>
  <c r="J26" i="91" s="1"/>
  <c r="E38" i="90"/>
  <c r="E39" i="90" s="1"/>
  <c r="J39" i="90" s="1"/>
  <c r="E32" i="87"/>
  <c r="J32" i="87" s="1"/>
  <c r="E36" i="87" s="1"/>
  <c r="J36" i="87" s="1"/>
  <c r="E40" i="90" l="1"/>
  <c r="J40" i="90" s="1"/>
  <c r="G8" i="89"/>
  <c r="J27" i="91"/>
  <c r="E37" i="87"/>
  <c r="J37" i="87" s="1"/>
  <c r="J38" i="87" s="1"/>
  <c r="E8" i="89" s="1"/>
  <c r="L28" i="86"/>
  <c r="H28" i="86"/>
  <c r="L27" i="86"/>
  <c r="H27" i="86"/>
  <c r="H26" i="86"/>
  <c r="L26" i="86" s="1"/>
  <c r="H25" i="86"/>
  <c r="L25" i="86" s="1"/>
  <c r="H20" i="86"/>
  <c r="L20" i="86" s="1"/>
  <c r="J14" i="86"/>
  <c r="J13" i="86"/>
  <c r="H12" i="86"/>
  <c r="L12" i="86" s="1"/>
  <c r="E40" i="87" l="1"/>
  <c r="J40" i="87" s="1"/>
  <c r="H22" i="86"/>
  <c r="L21" i="86"/>
  <c r="H13" i="86"/>
  <c r="L13" i="86" s="1"/>
  <c r="L14" i="86" s="1"/>
  <c r="L15" i="86" s="1"/>
  <c r="L29" i="86"/>
  <c r="D15" i="93" l="1"/>
  <c r="H15" i="93" s="1"/>
  <c r="D14" i="93"/>
  <c r="H14" i="86"/>
  <c r="L22" i="86"/>
  <c r="L23" i="86" s="1"/>
  <c r="L30" i="86" s="1"/>
  <c r="L31" i="86" s="1"/>
  <c r="K8" i="89" s="1"/>
  <c r="H14" i="93" l="1"/>
  <c r="L33" i="86"/>
  <c r="D17" i="93" l="1"/>
  <c r="H17" i="93" s="1"/>
  <c r="M12" i="83"/>
  <c r="H13" i="83" s="1"/>
  <c r="H17" i="83" l="1"/>
  <c r="L13" i="83" s="1"/>
  <c r="L47" i="83" l="1"/>
  <c r="L49" i="83"/>
  <c r="L50" i="83" s="1"/>
  <c r="L51" i="83" s="1"/>
  <c r="J34" i="91" l="1"/>
  <c r="J35" i="91" l="1"/>
  <c r="E36" i="91" l="1"/>
  <c r="J37" i="91"/>
  <c r="E38" i="91" l="1"/>
  <c r="J38" i="91" s="1"/>
  <c r="E40" i="91" s="1"/>
  <c r="J40" i="91" s="1"/>
  <c r="D16" i="93" s="1"/>
  <c r="H16" i="93" l="1"/>
  <c r="D23" i="93"/>
  <c r="E39" i="91"/>
  <c r="J39" i="91" s="1"/>
  <c r="I8" i="89" s="1"/>
  <c r="L8" i="89" s="1"/>
  <c r="G9" i="89" s="1"/>
  <c r="L9" i="89" s="1"/>
  <c r="E11" i="89" s="1"/>
  <c r="L11" i="89" s="1"/>
  <c r="L13" i="89" s="1"/>
  <c r="G21" i="93" s="1"/>
  <c r="H21" i="93" l="1"/>
  <c r="H23" i="93" s="1"/>
  <c r="G23" i="93"/>
  <c r="D20" i="75"/>
  <c r="D23" i="75" l="1"/>
  <c r="D21" i="75" l="1"/>
  <c r="D22" i="75"/>
  <c r="D24" i="75" s="1"/>
  <c r="H10" i="60"/>
  <c r="H9" i="60"/>
  <c r="H8" i="60"/>
  <c r="D27" i="75" l="1"/>
  <c r="D28" i="75" s="1"/>
  <c r="A4" i="60"/>
  <c r="H11" i="60" l="1"/>
  <c r="H12" i="60" l="1"/>
  <c r="H14" i="60"/>
  <c r="H15" i="60" s="1"/>
  <c r="H10" i="47" l="1"/>
  <c r="H9" i="47"/>
  <c r="E65" i="48" l="1"/>
  <c r="E59" i="48"/>
  <c r="E24" i="48" l="1"/>
  <c r="C6" i="47"/>
  <c r="A5" i="48" s="1"/>
  <c r="H68" i="48" l="1"/>
  <c r="E67" i="48"/>
  <c r="E66" i="48"/>
  <c r="E64" i="48"/>
  <c r="E63" i="48"/>
  <c r="E62" i="48"/>
  <c r="E61" i="48"/>
  <c r="E60" i="48"/>
  <c r="E58" i="48"/>
  <c r="E54" i="48"/>
  <c r="E53" i="48"/>
  <c r="E52" i="48"/>
  <c r="E51" i="48"/>
  <c r="E50" i="48"/>
  <c r="E49" i="48"/>
  <c r="E48" i="48"/>
  <c r="E47" i="48"/>
  <c r="E46" i="48"/>
  <c r="E41" i="48"/>
  <c r="E40" i="48"/>
  <c r="E39" i="48"/>
  <c r="E38" i="48"/>
  <c r="E37" i="48"/>
  <c r="E36" i="48"/>
  <c r="E35" i="48"/>
  <c r="E34" i="48"/>
  <c r="E33" i="48"/>
  <c r="E32" i="48"/>
  <c r="E31" i="48"/>
  <c r="E30" i="48"/>
  <c r="E29" i="48"/>
  <c r="E23" i="48"/>
  <c r="E22" i="48"/>
  <c r="E21" i="48"/>
  <c r="E20" i="48"/>
  <c r="E19" i="48"/>
  <c r="E18" i="48"/>
  <c r="E17" i="48"/>
  <c r="E16" i="48"/>
  <c r="E15" i="48"/>
  <c r="H11" i="47"/>
  <c r="H11" i="48" l="1"/>
  <c r="H55" i="48"/>
  <c r="H25" i="48"/>
  <c r="H42" i="48"/>
  <c r="H12" i="47"/>
  <c r="H14" i="47" l="1"/>
  <c r="H13" i="47"/>
  <c r="H74" i="48"/>
  <c r="H75" i="48" s="1"/>
</calcChain>
</file>

<file path=xl/sharedStrings.xml><?xml version="1.0" encoding="utf-8"?>
<sst xmlns="http://schemas.openxmlformats.org/spreadsheetml/2006/main" count="735" uniqueCount="492">
  <si>
    <t xml:space="preserve">№ </t>
  </si>
  <si>
    <t>№ пп</t>
  </si>
  <si>
    <t>Приложение №1 к ТЗ на ПИР</t>
  </si>
  <si>
    <t>Номера сметных расчетов и смет</t>
  </si>
  <si>
    <t>НДС  18%</t>
  </si>
  <si>
    <t xml:space="preserve">Всего </t>
  </si>
  <si>
    <t>Проектные работы</t>
  </si>
  <si>
    <t>Смета №3</t>
  </si>
  <si>
    <t>№ п/п</t>
  </si>
  <si>
    <t>Наименование работ и затрат</t>
  </si>
  <si>
    <t>Кол-во</t>
  </si>
  <si>
    <t>Обоснование стоимости</t>
  </si>
  <si>
    <t>Расчет стоимости</t>
  </si>
  <si>
    <t>5</t>
  </si>
  <si>
    <t>полевые</t>
  </si>
  <si>
    <t>2</t>
  </si>
  <si>
    <t>4</t>
  </si>
  <si>
    <t>Итого камеральных работ</t>
  </si>
  <si>
    <t>6</t>
  </si>
  <si>
    <t>шт</t>
  </si>
  <si>
    <t>на оказание услуг по оформлению акта выбора и обследования земельного участка</t>
  </si>
  <si>
    <t xml:space="preserve">под </t>
  </si>
  <si>
    <t>Виды работ</t>
  </si>
  <si>
    <t>Основание</t>
  </si>
  <si>
    <t>Поправочный коэффициент</t>
  </si>
  <si>
    <t>Ед.изм</t>
  </si>
  <si>
    <t>Ст-ть ед.изм.</t>
  </si>
  <si>
    <t>Объём</t>
  </si>
  <si>
    <t>Расчёт стоимости</t>
  </si>
  <si>
    <t>Стоимость, тыс.руб</t>
  </si>
  <si>
    <t>Изучение материалов обследования и проектных разработок, необходимых для решения вопросов по размещению объекта. Анализ материало. Участие в работе комиссии по выбору площадки, составление соответствующих документов по выбору площадок.</t>
  </si>
  <si>
    <t>СЦ Роскомзем гл.30       таб.185</t>
  </si>
  <si>
    <t xml:space="preserve">А-предприятие                                                                             </t>
  </si>
  <si>
    <t>В-объект строительства</t>
  </si>
  <si>
    <t>Подготовка проекта постановления</t>
  </si>
  <si>
    <t>СЦ Роскомзем гл.30       таб.185п.10</t>
  </si>
  <si>
    <t>К доп."а"=0,1</t>
  </si>
  <si>
    <t xml:space="preserve">на проведение работ по межеванию и установлению границ земельного участка под объектом </t>
  </si>
  <si>
    <t>объект:</t>
  </si>
  <si>
    <t>заказчик:</t>
  </si>
  <si>
    <t>Наименование и объемы работ</t>
  </si>
  <si>
    <t>Расчет стоимости и коэффициенты</t>
  </si>
  <si>
    <t>Обоснование</t>
  </si>
  <si>
    <t>Ед. измерения</t>
  </si>
  <si>
    <t>Привязочные теодолитные ходы к пунктам геосети</t>
  </si>
  <si>
    <t>Сборник ОНЗТ 1996 г. табл. №2</t>
  </si>
  <si>
    <t>объект              1 км. хода</t>
  </si>
  <si>
    <t>категория сложности</t>
  </si>
  <si>
    <t>а</t>
  </si>
  <si>
    <t>в</t>
  </si>
  <si>
    <t>Кв5</t>
  </si>
  <si>
    <t>Ка8</t>
  </si>
  <si>
    <t>Ка9в9</t>
  </si>
  <si>
    <t>природно-эконом особенности</t>
  </si>
  <si>
    <t>Горизонтальные съемки (мензульные и теодолитные)</t>
  </si>
  <si>
    <t>Сборник ОНЗТ 1996 г. табл. №5</t>
  </si>
  <si>
    <t>объект            1 га территории</t>
  </si>
  <si>
    <t>Кв1</t>
  </si>
  <si>
    <t>Ка11</t>
  </si>
  <si>
    <t>Ка12в12</t>
  </si>
  <si>
    <t>Установление (восстановление) границ землепользования</t>
  </si>
  <si>
    <t>Сборник ОНЗТ 1996 г. табл. №114</t>
  </si>
  <si>
    <t>объект            1 км. границы</t>
  </si>
  <si>
    <t>Кв6</t>
  </si>
  <si>
    <t>при перенесении границ в натуру методом опознования в показатель "в" вводится коэф. 0,3</t>
  </si>
  <si>
    <t>Подготовка межевого плана (подготовка землеустроительного дела по отводу земель)</t>
  </si>
  <si>
    <t>Сборник ОНЗТ 1996 г. табл. №73</t>
  </si>
  <si>
    <t xml:space="preserve">объект            1 тыс. га. </t>
  </si>
  <si>
    <t>Предоставление сведений, внесенных в государственный кадастр недвижимости - кадастровая выписка об объекте недвижимости и кадастровый план территории  (электронный вариант)</t>
  </si>
  <si>
    <t>Приказ от 30.07.2010 №343 "О порядке взимания и возврата платы за предоставление сведений, внесенных в государственный кадастр недвижимости, и размерах такой платы"</t>
  </si>
  <si>
    <t>стоимость документа на бумажном носителе</t>
  </si>
  <si>
    <t>Смета №1</t>
  </si>
  <si>
    <t>Смета №2</t>
  </si>
  <si>
    <t>Инженерно-геодезические изыскания</t>
  </si>
  <si>
    <t>Инженерно-геологические изыскания</t>
  </si>
  <si>
    <t>Смета №4</t>
  </si>
  <si>
    <t>Составил: ________________________ведущий инженер ОКП Нестеренко Е.Е.</t>
  </si>
  <si>
    <t>СМЕТА №4</t>
  </si>
  <si>
    <t>СМЕТА № 5</t>
  </si>
  <si>
    <t>повышающий коэфф-т 2015г</t>
  </si>
  <si>
    <t>Составила: ________________________ведущий инженер ОКП Нестеренко Е.Е.</t>
  </si>
  <si>
    <t>Ка6=1,0+0,2(8-1)=2,4  Ка7=1,0-0,01(30-74) =1,44
Ка8=1
Кр=1,24 - районный          Кд=12,728693-инд.в цены 2015г</t>
  </si>
  <si>
    <t>236*2,4*1,44*1*1,24*12,728693</t>
  </si>
  <si>
    <t>94*1*1*1*1,2*6,5*1,44*1*1,24*12,728693</t>
  </si>
  <si>
    <t>Кв1=1+0,3(1-1)=1
Кв2=1+0,4(1-1)=1
Кв3=1+0,2(1-1)=1
Кв4=1,2 (М 1:2000)                    Кв5=5+0,3(15-10)=6,5
(L ВЛ-35 кВ=15км)
Кв7=1,0-0,01(30-74)=1,44
Кв8=1                                        Кр=1,24 - районный          Кд=12,728693-инд.в цены 2015г</t>
  </si>
  <si>
    <t>земельный участок: 2-х цепная ВЛ-35 кВ протяженностью 15км</t>
  </si>
  <si>
    <t>ЦПО филиала ОАО "МРСК Волги" - "Оренбургэнерго"</t>
  </si>
  <si>
    <t>Пересчет в цены 2015 г.с учетом 30% снижения от уровня цен 2012 г.
инд.2012(инд=10,57798)
*0,85*1,061*1,051*1,051,
где
0,85 - коэффициент по Методике 30% снижения, 
1,061 - дефлятор от 2012г к 2013г 
1,051 - дефлятор от 2013г к 2014г
1,051- дефлятор от 2014г к 2015г</t>
  </si>
  <si>
    <t>СМЕТА №6</t>
  </si>
  <si>
    <t>Итого по смете в ценах 2 кв. 2015 года</t>
  </si>
  <si>
    <t>Итого сумма по смете в ценах 2 кв. 2015г.:</t>
  </si>
  <si>
    <t>Стоимость</t>
  </si>
  <si>
    <t xml:space="preserve">  Перечень выполняемых работ</t>
  </si>
  <si>
    <t>Приложение № 1</t>
  </si>
  <si>
    <t>УТВЕРЖДАЮ</t>
  </si>
  <si>
    <t>к техническому заданию</t>
  </si>
  <si>
    <t>Заместитель директора</t>
  </si>
  <si>
    <t>по инвестиционной деятельности</t>
  </si>
  <si>
    <t xml:space="preserve">"Оренбургэнерго" </t>
  </si>
  <si>
    <t>_______________ А.В.Мауль</t>
  </si>
  <si>
    <t xml:space="preserve">                                                            СВОДКА ЗАТРАТ</t>
  </si>
  <si>
    <t>Полевые работы</t>
  </si>
  <si>
    <t>Табл. 93, § 1</t>
  </si>
  <si>
    <t>Камеральные работы</t>
  </si>
  <si>
    <t>Табл. 81 §1</t>
  </si>
  <si>
    <t>Составление технического отчета</t>
  </si>
  <si>
    <t>Табл. 87 § 1</t>
  </si>
  <si>
    <t>Составил: ________________________  Шеворакова Е.И.</t>
  </si>
  <si>
    <t>Итого по смете в ценах 2016 г. от 2/2015 с индекс-дефлятором 1,051</t>
  </si>
  <si>
    <r>
      <t>(а*</t>
    </r>
    <r>
      <rPr>
        <b/>
        <sz val="11"/>
        <color rgb="FFFF0000"/>
        <rFont val="Times New Roman"/>
        <family val="1"/>
        <charset val="204"/>
      </rPr>
      <t>н0</t>
    </r>
    <r>
      <rPr>
        <sz val="11"/>
        <color rgb="FFFF0000"/>
        <rFont val="Times New Roman"/>
        <family val="1"/>
        <charset val="204"/>
      </rPr>
      <t>*Ка2*Ка6*Ка8+в*</t>
    </r>
    <r>
      <rPr>
        <b/>
        <sz val="11"/>
        <color rgb="FFFF0000"/>
        <rFont val="Times New Roman"/>
        <family val="1"/>
        <charset val="204"/>
      </rPr>
      <t>н2</t>
    </r>
    <r>
      <rPr>
        <sz val="11"/>
        <color rgb="FFFF0000"/>
        <rFont val="Times New Roman"/>
        <family val="1"/>
        <charset val="204"/>
      </rPr>
      <t>*Кв1*Кв4*Кв5)*Ка3в3*Ка9в9*Кп*Ки</t>
    </r>
  </si>
  <si>
    <r>
      <rPr>
        <b/>
        <i/>
        <sz val="11"/>
        <color rgb="FFFF0000"/>
        <rFont val="Times New Roman"/>
        <family val="1"/>
        <charset val="204"/>
      </rPr>
      <t>н0</t>
    </r>
    <r>
      <rPr>
        <i/>
        <sz val="11"/>
        <color rgb="FFFF0000"/>
        <rFont val="Times New Roman"/>
        <family val="1"/>
        <charset val="204"/>
      </rPr>
      <t xml:space="preserve"> - кол-во объектов </t>
    </r>
  </si>
  <si>
    <r>
      <rPr>
        <b/>
        <i/>
        <sz val="11"/>
        <color rgb="FFFF0000"/>
        <rFont val="Times New Roman"/>
        <family val="1"/>
        <charset val="204"/>
      </rPr>
      <t>н1</t>
    </r>
    <r>
      <rPr>
        <i/>
        <sz val="11"/>
        <color rgb="FFFF0000"/>
        <rFont val="Times New Roman"/>
        <family val="1"/>
        <charset val="204"/>
      </rPr>
      <t xml:space="preserve"> - количество точек стояния на 1 км хода</t>
    </r>
  </si>
  <si>
    <r>
      <rPr>
        <b/>
        <sz val="11"/>
        <color rgb="FFFF0000"/>
        <rFont val="Times New Roman"/>
        <family val="1"/>
        <charset val="204"/>
      </rPr>
      <t>Кв1</t>
    </r>
    <r>
      <rPr>
        <sz val="11"/>
        <color rgb="FFFF0000"/>
        <rFont val="Times New Roman"/>
        <family val="1"/>
        <charset val="204"/>
      </rPr>
      <t>=1,0+0,08(</t>
    </r>
    <r>
      <rPr>
        <b/>
        <sz val="11"/>
        <color rgb="FFFF0000"/>
        <rFont val="Times New Roman"/>
        <family val="1"/>
        <charset val="204"/>
      </rPr>
      <t>н1</t>
    </r>
    <r>
      <rPr>
        <sz val="11"/>
        <color rgb="FFFF0000"/>
        <rFont val="Times New Roman"/>
        <family val="1"/>
        <charset val="204"/>
      </rPr>
      <t>-3)</t>
    </r>
  </si>
  <si>
    <r>
      <rPr>
        <b/>
        <i/>
        <sz val="11"/>
        <color rgb="FFFF0000"/>
        <rFont val="Times New Roman"/>
        <family val="1"/>
        <charset val="204"/>
      </rPr>
      <t>н2</t>
    </r>
    <r>
      <rPr>
        <i/>
        <sz val="11"/>
        <color rgb="FFFF0000"/>
        <rFont val="Times New Roman"/>
        <family val="1"/>
        <charset val="204"/>
      </rPr>
      <t xml:space="preserve"> - протяженность ходов, км.</t>
    </r>
  </si>
  <si>
    <r>
      <rPr>
        <b/>
        <sz val="11"/>
        <color rgb="FFFF0000"/>
        <rFont val="Times New Roman"/>
        <family val="1"/>
        <charset val="204"/>
      </rPr>
      <t>Ка2</t>
    </r>
    <r>
      <rPr>
        <sz val="11"/>
        <color rgb="FFFF0000"/>
        <rFont val="Times New Roman"/>
        <family val="1"/>
        <charset val="204"/>
      </rPr>
      <t>=1,0-0,04(15-</t>
    </r>
    <r>
      <rPr>
        <b/>
        <sz val="11"/>
        <color rgb="FFFF0000"/>
        <rFont val="Times New Roman"/>
        <family val="1"/>
        <charset val="204"/>
      </rPr>
      <t>н2</t>
    </r>
    <r>
      <rPr>
        <sz val="11"/>
        <color rgb="FFFF0000"/>
        <rFont val="Times New Roman"/>
        <family val="1"/>
        <charset val="204"/>
      </rPr>
      <t>)</t>
    </r>
  </si>
  <si>
    <r>
      <rPr>
        <b/>
        <i/>
        <sz val="11"/>
        <color rgb="FFFF0000"/>
        <rFont val="Times New Roman"/>
        <family val="1"/>
        <charset val="204"/>
      </rPr>
      <t>н3</t>
    </r>
    <r>
      <rPr>
        <i/>
        <sz val="11"/>
        <color rgb="FFFF0000"/>
        <rFont val="Times New Roman"/>
        <family val="1"/>
        <charset val="204"/>
      </rPr>
      <t xml:space="preserve"> - расстояние до объекта от организации- исполнителя, км</t>
    </r>
  </si>
  <si>
    <r>
      <rPr>
        <b/>
        <sz val="11"/>
        <color rgb="FFFF0000"/>
        <rFont val="Times New Roman"/>
        <family val="1"/>
        <charset val="204"/>
      </rPr>
      <t>Ка3в3</t>
    </r>
    <r>
      <rPr>
        <sz val="11"/>
        <color rgb="FFFF0000"/>
        <rFont val="Times New Roman"/>
        <family val="1"/>
        <charset val="204"/>
      </rPr>
      <t>=1,0-0,01(30-</t>
    </r>
    <r>
      <rPr>
        <b/>
        <sz val="11"/>
        <color rgb="FFFF0000"/>
        <rFont val="Times New Roman"/>
        <family val="1"/>
        <charset val="204"/>
      </rPr>
      <t>н3</t>
    </r>
    <r>
      <rPr>
        <sz val="11"/>
        <color rgb="FFFF0000"/>
        <rFont val="Times New Roman"/>
        <family val="1"/>
        <charset val="204"/>
      </rPr>
      <t>)</t>
    </r>
  </si>
  <si>
    <r>
      <rPr>
        <b/>
        <i/>
        <sz val="11"/>
        <color rgb="FFFF0000"/>
        <rFont val="Times New Roman"/>
        <family val="1"/>
        <charset val="204"/>
      </rPr>
      <t>н4</t>
    </r>
    <r>
      <rPr>
        <i/>
        <sz val="11"/>
        <color rgb="FFFF0000"/>
        <rFont val="Times New Roman"/>
        <family val="1"/>
        <charset val="204"/>
      </rPr>
      <t xml:space="preserve"> -коэффициент масштаба</t>
    </r>
  </si>
  <si>
    <r>
      <rPr>
        <b/>
        <sz val="11"/>
        <color rgb="FFFF0000"/>
        <rFont val="Times New Roman"/>
        <family val="1"/>
        <charset val="204"/>
      </rPr>
      <t>Кв4</t>
    </r>
    <r>
      <rPr>
        <sz val="11"/>
        <color rgb="FFFF0000"/>
        <rFont val="Times New Roman"/>
        <family val="1"/>
        <charset val="204"/>
      </rPr>
      <t xml:space="preserve"> =0,8 - ходы точностью 1:2000; 0,7 - ходы точностью 1:1000</t>
    </r>
  </si>
  <si>
    <r>
      <rPr>
        <b/>
        <i/>
        <sz val="11"/>
        <color rgb="FFFF0000"/>
        <rFont val="Times New Roman"/>
        <family val="1"/>
        <charset val="204"/>
      </rPr>
      <t>н5</t>
    </r>
    <r>
      <rPr>
        <i/>
        <sz val="11"/>
        <color rgb="FFFF0000"/>
        <rFont val="Times New Roman"/>
        <family val="1"/>
        <charset val="204"/>
      </rPr>
      <t>- при выполнении работ по улицам городов или в полосе отвода автомоб. (железных) дорог с интенсивным движением в показатель "в" вводится коэфф. 1,2</t>
    </r>
  </si>
  <si>
    <r>
      <t>н6</t>
    </r>
    <r>
      <rPr>
        <i/>
        <sz val="11"/>
        <color rgb="FFFF0000"/>
        <rFont val="Times New Roman"/>
        <family val="1"/>
        <charset val="204"/>
      </rPr>
      <t>- кол-во отдельно расположенных масивов</t>
    </r>
  </si>
  <si>
    <r>
      <rPr>
        <b/>
        <sz val="11"/>
        <color rgb="FFFF0000"/>
        <rFont val="Times New Roman"/>
        <family val="1"/>
        <charset val="204"/>
      </rPr>
      <t>Ка6</t>
    </r>
    <r>
      <rPr>
        <sz val="11"/>
        <color rgb="FFFF0000"/>
        <rFont val="Times New Roman"/>
        <family val="1"/>
        <charset val="204"/>
      </rPr>
      <t>=1,0+0,10(</t>
    </r>
    <r>
      <rPr>
        <b/>
        <sz val="11"/>
        <color rgb="FFFF0000"/>
        <rFont val="Times New Roman"/>
        <family val="1"/>
        <charset val="204"/>
      </rPr>
      <t>н6</t>
    </r>
    <r>
      <rPr>
        <sz val="11"/>
        <color rgb="FFFF0000"/>
        <rFont val="Times New Roman"/>
        <family val="1"/>
        <charset val="204"/>
      </rPr>
      <t>-1)</t>
    </r>
  </si>
  <si>
    <r>
      <rPr>
        <b/>
        <i/>
        <sz val="11"/>
        <color rgb="FFFF0000"/>
        <rFont val="Times New Roman"/>
        <family val="1"/>
        <charset val="204"/>
      </rPr>
      <t>н8</t>
    </r>
    <r>
      <rPr>
        <i/>
        <sz val="11"/>
        <color rgb="FFFF0000"/>
        <rFont val="Times New Roman"/>
        <family val="1"/>
        <charset val="204"/>
      </rPr>
      <t xml:space="preserve"> - при проложении ходов одновременно с др. полевыми геодез.работами (съемка, установление и восстановление границ и т.д.) в показатель "а" вводится коэф. 0,4</t>
    </r>
  </si>
  <si>
    <r>
      <rPr>
        <b/>
        <i/>
        <sz val="11"/>
        <color rgb="FFFF0000"/>
        <rFont val="Times New Roman"/>
        <family val="1"/>
        <charset val="204"/>
      </rPr>
      <t>н9</t>
    </r>
    <r>
      <rPr>
        <i/>
        <sz val="11"/>
        <color rgb="FFFF0000"/>
        <rFont val="Times New Roman"/>
        <family val="1"/>
        <charset val="204"/>
      </rPr>
      <t xml:space="preserve"> - при необходимости составления проекта и технического отчета по производству теодолитных ходов в показатели "а" и "в" вводится коэфф. 1,03</t>
    </r>
  </si>
  <si>
    <r>
      <rPr>
        <b/>
        <sz val="11"/>
        <color rgb="FFFF0000"/>
        <rFont val="Times New Roman"/>
        <family val="1"/>
        <charset val="204"/>
      </rPr>
      <t xml:space="preserve">Кп </t>
    </r>
    <r>
      <rPr>
        <sz val="11"/>
        <color rgb="FFFF0000"/>
        <rFont val="Times New Roman"/>
        <family val="1"/>
        <charset val="204"/>
      </rPr>
      <t>- природно-эконом.особенности</t>
    </r>
  </si>
  <si>
    <r>
      <rPr>
        <b/>
        <sz val="11"/>
        <color rgb="FFFF0000"/>
        <rFont val="Times New Roman"/>
        <family val="1"/>
        <charset val="204"/>
      </rPr>
      <t>Ки</t>
    </r>
    <r>
      <rPr>
        <sz val="11"/>
        <color rgb="FFFF0000"/>
        <rFont val="Times New Roman"/>
        <family val="1"/>
        <charset val="204"/>
      </rPr>
      <t xml:space="preserve"> - повышающий коэффициент </t>
    </r>
  </si>
  <si>
    <r>
      <t>(а*</t>
    </r>
    <r>
      <rPr>
        <b/>
        <sz val="11"/>
        <color rgb="FFFF0000"/>
        <rFont val="Times New Roman"/>
        <family val="1"/>
        <charset val="204"/>
      </rPr>
      <t>н0</t>
    </r>
    <r>
      <rPr>
        <sz val="11"/>
        <color rgb="FFFF0000"/>
        <rFont val="Times New Roman"/>
        <family val="1"/>
        <charset val="204"/>
      </rPr>
      <t>*Ка2*Ка6*Ка11+в*</t>
    </r>
    <r>
      <rPr>
        <b/>
        <sz val="11"/>
        <color rgb="FFFF0000"/>
        <rFont val="Times New Roman"/>
        <family val="1"/>
        <charset val="204"/>
      </rPr>
      <t>н2</t>
    </r>
    <r>
      <rPr>
        <sz val="11"/>
        <color rgb="FFFF0000"/>
        <rFont val="Times New Roman"/>
        <family val="1"/>
        <charset val="204"/>
      </rPr>
      <t xml:space="preserve">*Кв1*Кв4*Кв5*Кв7*Кв8*Кв9)*Ка3в3*Ка12в12*Кп*Ки       </t>
    </r>
  </si>
  <si>
    <r>
      <rPr>
        <b/>
        <i/>
        <sz val="11"/>
        <color rgb="FFFF0000"/>
        <rFont val="Times New Roman"/>
        <family val="1"/>
        <charset val="204"/>
      </rPr>
      <t>н1</t>
    </r>
    <r>
      <rPr>
        <i/>
        <sz val="11"/>
        <color rgb="FFFF0000"/>
        <rFont val="Times New Roman"/>
        <family val="1"/>
        <charset val="204"/>
      </rPr>
      <t xml:space="preserve"> - масштаб (цены рассчитаны на выполн.съемки в масштабе 1:10000. При иных масштабах к показателю "в" применяются коэф.: 2,1-М 1:500; 1,9-М 1:1000; </t>
    </r>
    <r>
      <rPr>
        <b/>
        <i/>
        <sz val="11"/>
        <color rgb="FFFF0000"/>
        <rFont val="Times New Roman"/>
        <family val="1"/>
        <charset val="204"/>
      </rPr>
      <t>1,6-М 1:2000</t>
    </r>
    <r>
      <rPr>
        <i/>
        <sz val="11"/>
        <color rgb="FFFF0000"/>
        <rFont val="Times New Roman"/>
        <family val="1"/>
        <charset val="204"/>
      </rPr>
      <t>; 1,3-М 1:5000; 0,6-М 1:25000; 0,5-М 1:50000</t>
    </r>
  </si>
  <si>
    <r>
      <rPr>
        <b/>
        <i/>
        <sz val="11"/>
        <color rgb="FFFF0000"/>
        <rFont val="Times New Roman"/>
        <family val="1"/>
        <charset val="204"/>
      </rPr>
      <t>н2</t>
    </r>
    <r>
      <rPr>
        <i/>
        <sz val="11"/>
        <color rgb="FFFF0000"/>
        <rFont val="Times New Roman"/>
        <family val="1"/>
        <charset val="204"/>
      </rPr>
      <t xml:space="preserve"> - площадь территории, га.</t>
    </r>
  </si>
  <si>
    <r>
      <rPr>
        <b/>
        <sz val="11"/>
        <color rgb="FFFF0000"/>
        <rFont val="Times New Roman"/>
        <family val="1"/>
        <charset val="204"/>
      </rPr>
      <t>Ка2</t>
    </r>
    <r>
      <rPr>
        <sz val="11"/>
        <color rgb="FFFF0000"/>
        <rFont val="Times New Roman"/>
        <family val="1"/>
        <charset val="204"/>
      </rPr>
      <t>=1.0-0.008(80-</t>
    </r>
    <r>
      <rPr>
        <b/>
        <sz val="11"/>
        <color rgb="FFFF0000"/>
        <rFont val="Times New Roman"/>
        <family val="1"/>
        <charset val="204"/>
      </rPr>
      <t>н2</t>
    </r>
    <r>
      <rPr>
        <sz val="11"/>
        <color rgb="FFFF0000"/>
        <rFont val="Times New Roman"/>
        <family val="1"/>
        <charset val="204"/>
      </rPr>
      <t>)</t>
    </r>
  </si>
  <si>
    <r>
      <rPr>
        <b/>
        <i/>
        <sz val="11"/>
        <color rgb="FFFF0000"/>
        <rFont val="Times New Roman"/>
        <family val="1"/>
        <charset val="204"/>
      </rPr>
      <t>н4</t>
    </r>
    <r>
      <rPr>
        <i/>
        <sz val="11"/>
        <color rgb="FFFF0000"/>
        <rFont val="Times New Roman"/>
        <family val="1"/>
        <charset val="204"/>
      </rPr>
      <t xml:space="preserve"> - кол-во контуров на 100 га</t>
    </r>
  </si>
  <si>
    <r>
      <rPr>
        <b/>
        <sz val="11"/>
        <color rgb="FFFF0000"/>
        <rFont val="Times New Roman"/>
        <family val="1"/>
        <charset val="204"/>
      </rPr>
      <t xml:space="preserve">Кв4 </t>
    </r>
    <r>
      <rPr>
        <sz val="11"/>
        <color rgb="FFFF0000"/>
        <rFont val="Times New Roman"/>
        <family val="1"/>
        <charset val="204"/>
      </rPr>
      <t>= 1-0,035(20-</t>
    </r>
    <r>
      <rPr>
        <b/>
        <sz val="11"/>
        <color rgb="FFFF0000"/>
        <rFont val="Times New Roman"/>
        <family val="1"/>
        <charset val="204"/>
      </rPr>
      <t>н4</t>
    </r>
    <r>
      <rPr>
        <sz val="11"/>
        <color rgb="FFFF0000"/>
        <rFont val="Times New Roman"/>
        <family val="1"/>
        <charset val="204"/>
      </rPr>
      <t>)</t>
    </r>
  </si>
  <si>
    <r>
      <rPr>
        <b/>
        <i/>
        <sz val="11"/>
        <color rgb="FFFF0000"/>
        <rFont val="Times New Roman"/>
        <family val="1"/>
        <charset val="204"/>
      </rPr>
      <t>н5</t>
    </r>
    <r>
      <rPr>
        <i/>
        <sz val="11"/>
        <color rgb="FFFF0000"/>
        <rFont val="Times New Roman"/>
        <family val="1"/>
        <charset val="204"/>
      </rPr>
      <t xml:space="preserve"> - сбор информации о границах землепользований. При необходимости сбора информации в показатель "в" вводится коэф. до 1,25.</t>
    </r>
  </si>
  <si>
    <r>
      <rPr>
        <b/>
        <sz val="11"/>
        <color rgb="FFFF0000"/>
        <rFont val="Times New Roman"/>
        <family val="1"/>
        <charset val="204"/>
      </rPr>
      <t>Кв5</t>
    </r>
    <r>
      <rPr>
        <sz val="11"/>
        <color rgb="FFFF0000"/>
        <rFont val="Times New Roman"/>
        <family val="1"/>
        <charset val="204"/>
      </rPr>
      <t xml:space="preserve"> до 1.25</t>
    </r>
  </si>
  <si>
    <r>
      <rPr>
        <b/>
        <i/>
        <sz val="11"/>
        <color rgb="FFFF0000"/>
        <rFont val="Times New Roman"/>
        <family val="1"/>
        <charset val="204"/>
      </rPr>
      <t>н6</t>
    </r>
    <r>
      <rPr>
        <i/>
        <sz val="11"/>
        <color rgb="FFFF0000"/>
        <rFont val="Times New Roman"/>
        <family val="1"/>
        <charset val="204"/>
      </rPr>
      <t xml:space="preserve"> - кол-во обособленных массивов, одновременно подлежащих съемке</t>
    </r>
  </si>
  <si>
    <r>
      <rPr>
        <b/>
        <sz val="11"/>
        <color rgb="FFFF0000"/>
        <rFont val="Times New Roman"/>
        <family val="1"/>
        <charset val="204"/>
      </rPr>
      <t>Ка6</t>
    </r>
    <r>
      <rPr>
        <sz val="11"/>
        <color rgb="FFFF0000"/>
        <rFont val="Times New Roman"/>
        <family val="1"/>
        <charset val="204"/>
      </rPr>
      <t>=1.0+0.10(</t>
    </r>
    <r>
      <rPr>
        <b/>
        <sz val="11"/>
        <color rgb="FFFF0000"/>
        <rFont val="Times New Roman"/>
        <family val="1"/>
        <charset val="204"/>
      </rPr>
      <t>н6</t>
    </r>
    <r>
      <rPr>
        <sz val="11"/>
        <color rgb="FFFF0000"/>
        <rFont val="Times New Roman"/>
        <family val="1"/>
        <charset val="204"/>
      </rPr>
      <t>-1)</t>
    </r>
  </si>
  <si>
    <r>
      <rPr>
        <b/>
        <i/>
        <sz val="11"/>
        <color rgb="FFFF0000"/>
        <rFont val="Times New Roman"/>
        <family val="1"/>
        <charset val="204"/>
      </rPr>
      <t>н7</t>
    </r>
    <r>
      <rPr>
        <i/>
        <sz val="11"/>
        <color rgb="FFFF0000"/>
        <rFont val="Times New Roman"/>
        <family val="1"/>
        <charset val="204"/>
      </rPr>
      <t xml:space="preserve"> - коэфф-т узкой полосы</t>
    </r>
  </si>
  <si>
    <r>
      <rPr>
        <b/>
        <sz val="11"/>
        <color rgb="FFFF0000"/>
        <rFont val="Times New Roman"/>
        <family val="1"/>
        <charset val="204"/>
      </rPr>
      <t xml:space="preserve">Кв7 </t>
    </r>
    <r>
      <rPr>
        <sz val="11"/>
        <color rgb="FFFF0000"/>
        <rFont val="Times New Roman"/>
        <family val="1"/>
        <charset val="204"/>
      </rPr>
      <t xml:space="preserve">1.04-ширина полосы 200м; 1.07-ширина полосы 150м; 1.11-ширина полосы 100м; 1.18-ширина полосы 50 и менее м.; </t>
    </r>
    <r>
      <rPr>
        <b/>
        <sz val="11"/>
        <color rgb="FFFF0000"/>
        <rFont val="Times New Roman"/>
        <family val="1"/>
        <charset val="204"/>
      </rPr>
      <t>Кв7=1,18</t>
    </r>
  </si>
  <si>
    <r>
      <rPr>
        <b/>
        <i/>
        <sz val="11"/>
        <color rgb="FFFF0000"/>
        <rFont val="Times New Roman"/>
        <family val="1"/>
        <charset val="204"/>
      </rPr>
      <t>н8</t>
    </r>
    <r>
      <rPr>
        <i/>
        <sz val="11"/>
        <color rgb="FFFF0000"/>
        <rFont val="Times New Roman"/>
        <family val="1"/>
        <charset val="204"/>
      </rPr>
      <t xml:space="preserve"> - прорубка визирок</t>
    </r>
  </si>
  <si>
    <r>
      <rPr>
        <b/>
        <sz val="11"/>
        <color rgb="FFFF0000"/>
        <rFont val="Times New Roman"/>
        <family val="1"/>
        <charset val="204"/>
      </rPr>
      <t>Кв8</t>
    </r>
    <r>
      <rPr>
        <sz val="11"/>
        <color rgb="FFFF0000"/>
        <rFont val="Times New Roman"/>
        <family val="1"/>
        <charset val="204"/>
      </rPr>
      <t>=1.12 в мягких породах дерева, 1.20 в твердых породах дерева, если не применяется Кв8=1</t>
    </r>
  </si>
  <si>
    <r>
      <rPr>
        <b/>
        <i/>
        <sz val="11"/>
        <color rgb="FFFF0000"/>
        <rFont val="Times New Roman"/>
        <family val="1"/>
        <charset val="204"/>
      </rPr>
      <t>н9</t>
    </r>
    <r>
      <rPr>
        <i/>
        <sz val="11"/>
        <color rgb="FFFF0000"/>
        <rFont val="Times New Roman"/>
        <family val="1"/>
        <charset val="204"/>
      </rPr>
      <t xml:space="preserve"> - особо сложные участки (при этом коэф. </t>
    </r>
    <r>
      <rPr>
        <b/>
        <i/>
        <sz val="11"/>
        <color rgb="FFFF0000"/>
        <rFont val="Times New Roman"/>
        <family val="1"/>
        <charset val="204"/>
      </rPr>
      <t xml:space="preserve">н8 </t>
    </r>
    <r>
      <rPr>
        <i/>
        <sz val="11"/>
        <color rgb="FFFF0000"/>
        <rFont val="Times New Roman"/>
        <family val="1"/>
        <charset val="204"/>
      </rPr>
      <t>не применяются)</t>
    </r>
  </si>
  <si>
    <r>
      <rPr>
        <b/>
        <sz val="11"/>
        <color rgb="FFFF0000"/>
        <rFont val="Times New Roman"/>
        <family val="1"/>
        <charset val="204"/>
      </rPr>
      <t>Кв9</t>
    </r>
    <r>
      <rPr>
        <sz val="11"/>
        <color rgb="FFFF0000"/>
        <rFont val="Times New Roman"/>
        <family val="1"/>
        <charset val="204"/>
      </rPr>
      <t>=1.35 -съёмка особо сложных участков, если их нет, то не применяется Кв9=1</t>
    </r>
  </si>
  <si>
    <r>
      <rPr>
        <b/>
        <i/>
        <sz val="11"/>
        <color rgb="FFFF0000"/>
        <rFont val="Times New Roman"/>
        <family val="1"/>
        <charset val="204"/>
      </rPr>
      <t xml:space="preserve">н11 </t>
    </r>
    <r>
      <rPr>
        <i/>
        <sz val="11"/>
        <color rgb="FFFF0000"/>
        <rFont val="Times New Roman"/>
        <family val="1"/>
        <charset val="204"/>
      </rPr>
      <t>- при проложении съемки одновременно с др. полевыми геодез.работами в показатель "а" вводится коэф. 0,5</t>
    </r>
  </si>
  <si>
    <r>
      <rPr>
        <b/>
        <i/>
        <sz val="11"/>
        <color rgb="FFFF0000"/>
        <rFont val="Times New Roman"/>
        <family val="1"/>
        <charset val="204"/>
      </rPr>
      <t>н12</t>
    </r>
    <r>
      <rPr>
        <i/>
        <sz val="11"/>
        <color rgb="FFFF0000"/>
        <rFont val="Times New Roman"/>
        <family val="1"/>
        <charset val="204"/>
      </rPr>
      <t xml:space="preserve"> - при необходимости составления проекта и технического отчета по производству горизонт.съемки в показатели "а" и "в" вводится коэфф. 1,03</t>
    </r>
  </si>
  <si>
    <r>
      <t>(а*</t>
    </r>
    <r>
      <rPr>
        <b/>
        <sz val="11"/>
        <color rgb="FFFF0000"/>
        <rFont val="Times New Roman"/>
        <family val="1"/>
        <charset val="204"/>
      </rPr>
      <t>н0</t>
    </r>
    <r>
      <rPr>
        <sz val="11"/>
        <color rgb="FFFF0000"/>
        <rFont val="Times New Roman"/>
        <family val="1"/>
        <charset val="204"/>
      </rPr>
      <t>*Ка2*Ка4+в*</t>
    </r>
    <r>
      <rPr>
        <b/>
        <sz val="11"/>
        <color rgb="FFFF0000"/>
        <rFont val="Times New Roman"/>
        <family val="1"/>
        <charset val="204"/>
      </rPr>
      <t>н2</t>
    </r>
    <r>
      <rPr>
        <sz val="11"/>
        <color rgb="FFFF0000"/>
        <rFont val="Times New Roman"/>
        <family val="1"/>
        <charset val="204"/>
      </rPr>
      <t xml:space="preserve">*Кв1*Кв5*Кв6*Кв8)*Ка3в3*Кп*Ки       </t>
    </r>
  </si>
  <si>
    <r>
      <rPr>
        <b/>
        <i/>
        <sz val="11"/>
        <color rgb="FFFF0000"/>
        <rFont val="Times New Roman"/>
        <family val="1"/>
        <charset val="204"/>
      </rPr>
      <t>н0</t>
    </r>
    <r>
      <rPr>
        <i/>
        <sz val="11"/>
        <color rgb="FFFF0000"/>
        <rFont val="Times New Roman"/>
        <family val="1"/>
        <charset val="204"/>
      </rPr>
      <t xml:space="preserve"> - кол-во землепользователей</t>
    </r>
  </si>
  <si>
    <r>
      <rPr>
        <b/>
        <i/>
        <sz val="11"/>
        <color rgb="FFFF0000"/>
        <rFont val="Times New Roman"/>
        <family val="1"/>
        <charset val="204"/>
      </rPr>
      <t>н1</t>
    </r>
    <r>
      <rPr>
        <i/>
        <sz val="11"/>
        <color rgb="FFFF0000"/>
        <rFont val="Times New Roman"/>
        <family val="1"/>
        <charset val="204"/>
      </rPr>
      <t xml:space="preserve"> - кол-во межевых знаков на 1 км границы</t>
    </r>
  </si>
  <si>
    <r>
      <rPr>
        <b/>
        <sz val="11"/>
        <color rgb="FFFF0000"/>
        <rFont val="Times New Roman"/>
        <family val="1"/>
        <charset val="204"/>
      </rPr>
      <t>Кв1</t>
    </r>
    <r>
      <rPr>
        <sz val="11"/>
        <color rgb="FFFF0000"/>
        <rFont val="Times New Roman"/>
        <family val="1"/>
        <charset val="204"/>
      </rPr>
      <t>=1.0+0.08(</t>
    </r>
    <r>
      <rPr>
        <b/>
        <sz val="11"/>
        <color rgb="FFFF0000"/>
        <rFont val="Times New Roman"/>
        <family val="1"/>
        <charset val="204"/>
      </rPr>
      <t>н1</t>
    </r>
    <r>
      <rPr>
        <sz val="11"/>
        <color rgb="FFFF0000"/>
        <rFont val="Times New Roman"/>
        <family val="1"/>
        <charset val="204"/>
      </rPr>
      <t>-3)</t>
    </r>
  </si>
  <si>
    <r>
      <rPr>
        <b/>
        <i/>
        <sz val="11"/>
        <color rgb="FFFF0000"/>
        <rFont val="Times New Roman"/>
        <family val="1"/>
        <charset val="204"/>
      </rPr>
      <t>н2</t>
    </r>
    <r>
      <rPr>
        <i/>
        <sz val="11"/>
        <color rgb="FFFF0000"/>
        <rFont val="Times New Roman"/>
        <family val="1"/>
        <charset val="204"/>
      </rPr>
      <t xml:space="preserve"> - протяженность устанавливаемой границы, км</t>
    </r>
  </si>
  <si>
    <r>
      <rPr>
        <b/>
        <sz val="11"/>
        <color rgb="FFFF0000"/>
        <rFont val="Times New Roman"/>
        <family val="1"/>
        <charset val="204"/>
      </rPr>
      <t>Ка2</t>
    </r>
    <r>
      <rPr>
        <sz val="11"/>
        <color rgb="FFFF0000"/>
        <rFont val="Times New Roman"/>
        <family val="1"/>
        <charset val="204"/>
      </rPr>
      <t>=1.0-0.06(15-</t>
    </r>
    <r>
      <rPr>
        <b/>
        <sz val="11"/>
        <color rgb="FFFF0000"/>
        <rFont val="Times New Roman"/>
        <family val="1"/>
        <charset val="204"/>
      </rPr>
      <t>н2</t>
    </r>
    <r>
      <rPr>
        <sz val="11"/>
        <color rgb="FFFF0000"/>
        <rFont val="Times New Roman"/>
        <family val="1"/>
        <charset val="204"/>
      </rPr>
      <t>)</t>
    </r>
  </si>
  <si>
    <r>
      <t xml:space="preserve">н3 </t>
    </r>
    <r>
      <rPr>
        <i/>
        <sz val="11"/>
        <color rgb="FFFF0000"/>
        <rFont val="Times New Roman"/>
        <family val="1"/>
        <charset val="204"/>
      </rPr>
      <t>- расстояние до объекта от организации- исполнителя, км</t>
    </r>
  </si>
  <si>
    <r>
      <t>Ка3в3</t>
    </r>
    <r>
      <rPr>
        <sz val="11"/>
        <color rgb="FFFF0000"/>
        <rFont val="Times New Roman"/>
        <family val="1"/>
        <charset val="204"/>
      </rPr>
      <t>=1,0-0,01(30-</t>
    </r>
    <r>
      <rPr>
        <b/>
        <sz val="11"/>
        <color rgb="FFFF0000"/>
        <rFont val="Times New Roman"/>
        <family val="1"/>
        <charset val="204"/>
      </rPr>
      <t>н3</t>
    </r>
    <r>
      <rPr>
        <sz val="11"/>
        <color rgb="FFFF0000"/>
        <rFont val="Times New Roman"/>
        <family val="1"/>
        <charset val="204"/>
      </rPr>
      <t>)</t>
    </r>
  </si>
  <si>
    <r>
      <rPr>
        <b/>
        <i/>
        <sz val="11"/>
        <color rgb="FFFF0000"/>
        <rFont val="Times New Roman"/>
        <family val="1"/>
        <charset val="204"/>
      </rPr>
      <t>н4</t>
    </r>
    <r>
      <rPr>
        <i/>
        <sz val="11"/>
        <color rgb="FFFF0000"/>
        <rFont val="Times New Roman"/>
        <family val="1"/>
        <charset val="204"/>
      </rPr>
      <t xml:space="preserve"> - кол-во обособленных участков в переносимой в натуру границы</t>
    </r>
  </si>
  <si>
    <r>
      <rPr>
        <b/>
        <sz val="11"/>
        <color rgb="FFFF0000"/>
        <rFont val="Times New Roman"/>
        <family val="1"/>
        <charset val="204"/>
      </rPr>
      <t>Ка4</t>
    </r>
    <r>
      <rPr>
        <sz val="11"/>
        <color rgb="FFFF0000"/>
        <rFont val="Times New Roman"/>
        <family val="1"/>
        <charset val="204"/>
      </rPr>
      <t>=1.0+0.10(</t>
    </r>
    <r>
      <rPr>
        <b/>
        <sz val="11"/>
        <color rgb="FFFF0000"/>
        <rFont val="Times New Roman"/>
        <family val="1"/>
        <charset val="204"/>
      </rPr>
      <t>н4</t>
    </r>
    <r>
      <rPr>
        <sz val="11"/>
        <color rgb="FFFF0000"/>
        <rFont val="Times New Roman"/>
        <family val="1"/>
        <charset val="204"/>
      </rPr>
      <t>-1)</t>
    </r>
  </si>
  <si>
    <r>
      <rPr>
        <b/>
        <i/>
        <sz val="11"/>
        <color rgb="FFFF0000"/>
        <rFont val="Times New Roman"/>
        <family val="1"/>
        <charset val="204"/>
      </rPr>
      <t>н5</t>
    </r>
    <r>
      <rPr>
        <i/>
        <sz val="11"/>
        <color rgb="FFFF0000"/>
        <rFont val="Times New Roman"/>
        <family val="1"/>
        <charset val="204"/>
      </rPr>
      <t xml:space="preserve"> - кол-во землепользователей, с которыми производится согласование установленной (восстановленной) границы</t>
    </r>
  </si>
  <si>
    <r>
      <rPr>
        <b/>
        <sz val="11"/>
        <color rgb="FFFF0000"/>
        <rFont val="Times New Roman"/>
        <family val="1"/>
        <charset val="204"/>
      </rPr>
      <t>Кв5</t>
    </r>
    <r>
      <rPr>
        <sz val="11"/>
        <color rgb="FFFF0000"/>
        <rFont val="Times New Roman"/>
        <family val="1"/>
        <charset val="204"/>
      </rPr>
      <t>=1.0+0.10(</t>
    </r>
    <r>
      <rPr>
        <b/>
        <sz val="11"/>
        <color rgb="FFFF0000"/>
        <rFont val="Times New Roman"/>
        <family val="1"/>
        <charset val="204"/>
      </rPr>
      <t>н5</t>
    </r>
    <r>
      <rPr>
        <sz val="11"/>
        <color rgb="FFFF0000"/>
        <rFont val="Times New Roman"/>
        <family val="1"/>
        <charset val="204"/>
      </rPr>
      <t>-1)</t>
    </r>
  </si>
  <si>
    <r>
      <rPr>
        <b/>
        <i/>
        <sz val="11"/>
        <color rgb="FFFF0000"/>
        <rFont val="Times New Roman"/>
        <family val="1"/>
        <charset val="204"/>
      </rPr>
      <t>н6</t>
    </r>
    <r>
      <rPr>
        <i/>
        <sz val="11"/>
        <color rgb="FFFF0000"/>
        <rFont val="Times New Roman"/>
        <family val="1"/>
        <charset val="204"/>
      </rPr>
      <t xml:space="preserve"> - при восстановлении утраченных границ в показатель "в" вводится коэф. 1,6</t>
    </r>
  </si>
  <si>
    <r>
      <rPr>
        <b/>
        <sz val="11"/>
        <color rgb="FFFF0000"/>
        <rFont val="Times New Roman"/>
        <family val="1"/>
        <charset val="204"/>
      </rPr>
      <t>Кв8</t>
    </r>
    <r>
      <rPr>
        <sz val="11"/>
        <color rgb="FFFF0000"/>
        <rFont val="Times New Roman"/>
        <family val="1"/>
        <charset val="204"/>
      </rPr>
      <t xml:space="preserve">=1 если метод не используется  </t>
    </r>
    <r>
      <rPr>
        <b/>
        <sz val="11"/>
        <color rgb="FFFF0000"/>
        <rFont val="Times New Roman"/>
        <family val="1"/>
        <charset val="204"/>
      </rPr>
      <t>Кв8</t>
    </r>
    <r>
      <rPr>
        <sz val="11"/>
        <color rgb="FFFF0000"/>
        <rFont val="Times New Roman"/>
        <family val="1"/>
        <charset val="204"/>
      </rPr>
      <t>=0.30 (при использовании метода)</t>
    </r>
  </si>
  <si>
    <r>
      <t>(а*</t>
    </r>
    <r>
      <rPr>
        <b/>
        <sz val="11"/>
        <color rgb="FFFF0000"/>
        <rFont val="Times New Roman"/>
        <family val="1"/>
        <charset val="204"/>
      </rPr>
      <t>н1</t>
    </r>
    <r>
      <rPr>
        <sz val="11"/>
        <color rgb="FFFF0000"/>
        <rFont val="Times New Roman"/>
        <family val="1"/>
        <charset val="204"/>
      </rPr>
      <t>*Ка1*Ка2*Ка5*Ка6*Ка8+в*</t>
    </r>
    <r>
      <rPr>
        <b/>
        <sz val="11"/>
        <color rgb="FFFF0000"/>
        <rFont val="Times New Roman"/>
        <family val="1"/>
        <charset val="204"/>
      </rPr>
      <t>н2</t>
    </r>
    <r>
      <rPr>
        <sz val="11"/>
        <color rgb="FFFF0000"/>
        <rFont val="Times New Roman"/>
        <family val="1"/>
        <charset val="204"/>
      </rPr>
      <t xml:space="preserve">/1000*Кв4)*Ка3в3*Кп*Ки </t>
    </r>
    <r>
      <rPr>
        <i/>
        <sz val="11"/>
        <color rgb="FFFF0000"/>
        <rFont val="Times New Roman"/>
        <family val="1"/>
        <charset val="204"/>
      </rPr>
      <t xml:space="preserve">- при отводе земельных участков, представляющих компактную площадку;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(а*</t>
    </r>
    <r>
      <rPr>
        <b/>
        <sz val="11"/>
        <color rgb="FFFF0000"/>
        <rFont val="Times New Roman"/>
        <family val="1"/>
        <charset val="204"/>
      </rPr>
      <t>н1</t>
    </r>
    <r>
      <rPr>
        <sz val="11"/>
        <color rgb="FFFF0000"/>
        <rFont val="Times New Roman"/>
        <family val="1"/>
        <charset val="204"/>
      </rPr>
      <t xml:space="preserve">*Ка1*Ка2*Ка5*Ка6*Ка8+в*н2/100*Кв4*Кв10)*Ка3в3*Кп*Ки </t>
    </r>
    <r>
      <rPr>
        <i/>
        <sz val="11"/>
        <color rgb="FFFF0000"/>
        <rFont val="Times New Roman"/>
        <family val="1"/>
        <charset val="204"/>
      </rPr>
      <t xml:space="preserve">- при отводе земель под стр-во линейного объекта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            </t>
    </r>
    <r>
      <rPr>
        <b/>
        <sz val="8"/>
        <rFont val="Arial Cyr"/>
        <charset val="204"/>
      </rPr>
      <t/>
    </r>
  </si>
  <si>
    <r>
      <rPr>
        <b/>
        <i/>
        <sz val="11"/>
        <color rgb="FFFF0000"/>
        <rFont val="Times New Roman"/>
        <family val="1"/>
        <charset val="204"/>
      </rPr>
      <t>н1</t>
    </r>
    <r>
      <rPr>
        <i/>
        <sz val="11"/>
        <color rgb="FFFF0000"/>
        <rFont val="Times New Roman"/>
        <family val="1"/>
        <charset val="204"/>
      </rPr>
      <t xml:space="preserve"> - кол-во объектов</t>
    </r>
  </si>
  <si>
    <r>
      <rPr>
        <b/>
        <sz val="11"/>
        <color rgb="FFFF0000"/>
        <rFont val="Times New Roman"/>
        <family val="1"/>
        <charset val="204"/>
      </rPr>
      <t>Ка1</t>
    </r>
    <r>
      <rPr>
        <sz val="11"/>
        <color rgb="FFFF0000"/>
        <rFont val="Times New Roman"/>
        <family val="1"/>
        <charset val="204"/>
      </rPr>
      <t>=1.0+0.20(</t>
    </r>
    <r>
      <rPr>
        <b/>
        <sz val="11"/>
        <color rgb="FFFF0000"/>
        <rFont val="Times New Roman"/>
        <family val="1"/>
        <charset val="204"/>
      </rPr>
      <t>н1</t>
    </r>
    <r>
      <rPr>
        <sz val="11"/>
        <color rgb="FFFF0000"/>
        <rFont val="Times New Roman"/>
        <family val="1"/>
        <charset val="204"/>
      </rPr>
      <t>-1)</t>
    </r>
  </si>
  <si>
    <r>
      <rPr>
        <b/>
        <i/>
        <sz val="11"/>
        <color rgb="FFFF0000"/>
        <rFont val="Times New Roman"/>
        <family val="1"/>
        <charset val="204"/>
      </rPr>
      <t>н2</t>
    </r>
    <r>
      <rPr>
        <i/>
        <sz val="11"/>
        <color rgb="FFFF0000"/>
        <rFont val="Times New Roman"/>
        <family val="1"/>
        <charset val="204"/>
      </rPr>
      <t xml:space="preserve"> - га. территории, либо (</t>
    </r>
    <r>
      <rPr>
        <b/>
        <i/>
        <sz val="11"/>
        <color rgb="FFFF0000"/>
        <rFont val="Times New Roman"/>
        <family val="1"/>
        <charset val="204"/>
      </rPr>
      <t>протяженность трассы, км</t>
    </r>
    <r>
      <rPr>
        <i/>
        <sz val="11"/>
        <color rgb="FFFF0000"/>
        <rFont val="Times New Roman"/>
        <family val="1"/>
        <charset val="204"/>
      </rPr>
      <t xml:space="preserve">)  </t>
    </r>
  </si>
  <si>
    <r>
      <rPr>
        <b/>
        <sz val="11"/>
        <color rgb="FFFF0000"/>
        <rFont val="Times New Roman"/>
        <family val="1"/>
        <charset val="204"/>
      </rPr>
      <t>Ка2</t>
    </r>
    <r>
      <rPr>
        <sz val="11"/>
        <color rgb="FFFF0000"/>
        <rFont val="Times New Roman"/>
        <family val="1"/>
        <charset val="204"/>
      </rPr>
      <t>=1.0-0.90(1-</t>
    </r>
    <r>
      <rPr>
        <b/>
        <sz val="11"/>
        <color rgb="FFFF0000"/>
        <rFont val="Times New Roman"/>
        <family val="1"/>
        <charset val="204"/>
      </rPr>
      <t>н2</t>
    </r>
    <r>
      <rPr>
        <sz val="11"/>
        <color rgb="FFFF0000"/>
        <rFont val="Times New Roman"/>
        <family val="1"/>
        <charset val="204"/>
      </rPr>
      <t>/1000) (</t>
    </r>
    <r>
      <rPr>
        <b/>
        <sz val="11"/>
        <color rgb="FFFF0000"/>
        <rFont val="Times New Roman"/>
        <family val="1"/>
        <charset val="204"/>
      </rPr>
      <t>Ка2</t>
    </r>
    <r>
      <rPr>
        <sz val="11"/>
        <color rgb="FFFF0000"/>
        <rFont val="Times New Roman"/>
        <family val="1"/>
        <charset val="204"/>
      </rPr>
      <t>=1,0-0,90(1-</t>
    </r>
    <r>
      <rPr>
        <b/>
        <sz val="11"/>
        <color rgb="FFFF0000"/>
        <rFont val="Times New Roman"/>
        <family val="1"/>
        <charset val="204"/>
      </rPr>
      <t>н2</t>
    </r>
    <r>
      <rPr>
        <sz val="11"/>
        <color rgb="FFFF0000"/>
        <rFont val="Times New Roman"/>
        <family val="1"/>
        <charset val="204"/>
      </rPr>
      <t>/100)</t>
    </r>
  </si>
  <si>
    <r>
      <rPr>
        <b/>
        <sz val="11"/>
        <color rgb="FFFF0000"/>
        <rFont val="Times New Roman"/>
        <family val="1"/>
        <charset val="204"/>
      </rPr>
      <t>Ка3в3</t>
    </r>
    <r>
      <rPr>
        <sz val="11"/>
        <color rgb="FFFF0000"/>
        <rFont val="Times New Roman"/>
        <family val="1"/>
        <charset val="204"/>
      </rPr>
      <t>=1-0.01(30-</t>
    </r>
    <r>
      <rPr>
        <b/>
        <sz val="11"/>
        <color rgb="FFFF0000"/>
        <rFont val="Times New Roman"/>
        <family val="1"/>
        <charset val="204"/>
      </rPr>
      <t>н3</t>
    </r>
    <r>
      <rPr>
        <sz val="11"/>
        <color rgb="FFFF0000"/>
        <rFont val="Times New Roman"/>
        <family val="1"/>
        <charset val="204"/>
      </rPr>
      <t>)</t>
    </r>
  </si>
  <si>
    <r>
      <rPr>
        <b/>
        <i/>
        <sz val="11"/>
        <color rgb="FFFF0000"/>
        <rFont val="Times New Roman"/>
        <family val="1"/>
        <charset val="204"/>
      </rPr>
      <t>н4</t>
    </r>
    <r>
      <rPr>
        <i/>
        <sz val="11"/>
        <color rgb="FFFF0000"/>
        <rFont val="Times New Roman"/>
        <family val="1"/>
        <charset val="204"/>
      </rPr>
      <t xml:space="preserve"> - кол-во точек переносимых в натуру в расчете на 1 км границы</t>
    </r>
  </si>
  <si>
    <r>
      <rPr>
        <b/>
        <sz val="11"/>
        <color rgb="FFFF0000"/>
        <rFont val="Times New Roman"/>
        <family val="1"/>
        <charset val="204"/>
      </rPr>
      <t>Кв4</t>
    </r>
    <r>
      <rPr>
        <sz val="11"/>
        <color rgb="FFFF0000"/>
        <rFont val="Times New Roman"/>
        <family val="1"/>
        <charset val="204"/>
      </rPr>
      <t>=1.0+0.01(</t>
    </r>
    <r>
      <rPr>
        <b/>
        <sz val="11"/>
        <color rgb="FFFF0000"/>
        <rFont val="Times New Roman"/>
        <family val="1"/>
        <charset val="204"/>
      </rPr>
      <t>н4</t>
    </r>
    <r>
      <rPr>
        <sz val="11"/>
        <color rgb="FFFF0000"/>
        <rFont val="Times New Roman"/>
        <family val="1"/>
        <charset val="204"/>
      </rPr>
      <t>-5)</t>
    </r>
  </si>
  <si>
    <r>
      <rPr>
        <b/>
        <i/>
        <sz val="11"/>
        <color rgb="FFFF0000"/>
        <rFont val="Times New Roman"/>
        <family val="1"/>
        <charset val="204"/>
      </rPr>
      <t>н5</t>
    </r>
    <r>
      <rPr>
        <i/>
        <sz val="11"/>
        <color rgb="FFFF0000"/>
        <rFont val="Times New Roman"/>
        <family val="1"/>
        <charset val="204"/>
      </rPr>
      <t xml:space="preserve"> - кол-во хозяйств, из земель которых производится отвод</t>
    </r>
  </si>
  <si>
    <r>
      <rPr>
        <b/>
        <sz val="11"/>
        <color rgb="FFFF0000"/>
        <rFont val="Times New Roman"/>
        <family val="1"/>
        <charset val="204"/>
      </rPr>
      <t>Ка5</t>
    </r>
    <r>
      <rPr>
        <sz val="11"/>
        <color rgb="FFFF0000"/>
        <rFont val="Times New Roman"/>
        <family val="1"/>
        <charset val="204"/>
      </rPr>
      <t>=1+0.60(</t>
    </r>
    <r>
      <rPr>
        <b/>
        <sz val="11"/>
        <color rgb="FFFF0000"/>
        <rFont val="Times New Roman"/>
        <family val="1"/>
        <charset val="204"/>
      </rPr>
      <t>н5</t>
    </r>
    <r>
      <rPr>
        <sz val="11"/>
        <color rgb="FFFF0000"/>
        <rFont val="Times New Roman"/>
        <family val="1"/>
        <charset val="204"/>
      </rPr>
      <t>-1)</t>
    </r>
  </si>
  <si>
    <r>
      <rPr>
        <b/>
        <i/>
        <sz val="11"/>
        <color rgb="FFFF0000"/>
        <rFont val="Times New Roman"/>
        <family val="1"/>
        <charset val="204"/>
      </rPr>
      <t>н6</t>
    </r>
    <r>
      <rPr>
        <i/>
        <sz val="11"/>
        <color rgb="FFFF0000"/>
        <rFont val="Times New Roman"/>
        <family val="1"/>
        <charset val="204"/>
      </rPr>
      <t xml:space="preserve"> - кол-во обособленных участков намечаемых к отводу</t>
    </r>
  </si>
  <si>
    <r>
      <rPr>
        <b/>
        <i/>
        <sz val="11"/>
        <color rgb="FFFF0000"/>
        <rFont val="Times New Roman"/>
        <family val="1"/>
        <charset val="204"/>
      </rPr>
      <t>н8</t>
    </r>
    <r>
      <rPr>
        <i/>
        <sz val="11"/>
        <color rgb="FFFF0000"/>
        <rFont val="Times New Roman"/>
        <family val="1"/>
        <charset val="204"/>
      </rPr>
      <t xml:space="preserve"> - кол-во учреждений, с которыми производится согласование дела по отводу земель</t>
    </r>
  </si>
  <si>
    <r>
      <rPr>
        <b/>
        <sz val="11"/>
        <color rgb="FFFF0000"/>
        <rFont val="Times New Roman"/>
        <family val="1"/>
        <charset val="204"/>
      </rPr>
      <t>Ка8</t>
    </r>
    <r>
      <rPr>
        <sz val="11"/>
        <color rgb="FFFF0000"/>
        <rFont val="Times New Roman"/>
        <family val="1"/>
        <charset val="204"/>
      </rPr>
      <t>=1.0+0.10(</t>
    </r>
    <r>
      <rPr>
        <b/>
        <sz val="11"/>
        <color rgb="FFFF0000"/>
        <rFont val="Times New Roman"/>
        <family val="1"/>
        <charset val="204"/>
      </rPr>
      <t>н8</t>
    </r>
    <r>
      <rPr>
        <sz val="11"/>
        <color rgb="FFFF0000"/>
        <rFont val="Times New Roman"/>
        <family val="1"/>
        <charset val="204"/>
      </rPr>
      <t>-1)</t>
    </r>
  </si>
  <si>
    <r>
      <rPr>
        <b/>
        <i/>
        <sz val="11"/>
        <color rgb="FFFF0000"/>
        <rFont val="Times New Roman"/>
        <family val="1"/>
        <charset val="204"/>
      </rPr>
      <t>н10</t>
    </r>
    <r>
      <rPr>
        <i/>
        <sz val="11"/>
        <color rgb="FFFF0000"/>
        <rFont val="Times New Roman"/>
        <family val="1"/>
        <charset val="204"/>
      </rPr>
      <t xml:space="preserve"> - при отводе земель под строительство линейных сооружений показатель "в" применяется с коэф. 3,5, при этом единицей измерения показателя "в" является 100 км трассы</t>
    </r>
  </si>
  <si>
    <r>
      <t>Кв10</t>
    </r>
    <r>
      <rPr>
        <sz val="11"/>
        <color rgb="FFFF0000"/>
        <rFont val="Times New Roman"/>
        <family val="1"/>
        <charset val="204"/>
      </rPr>
      <t xml:space="preserve">=3,5 - при отводе земель под стр-во линейного объекта, </t>
    </r>
    <r>
      <rPr>
        <b/>
        <sz val="11"/>
        <color rgb="FFFF0000"/>
        <rFont val="Times New Roman"/>
        <family val="1"/>
        <charset val="204"/>
      </rPr>
      <t>Кв10</t>
    </r>
    <r>
      <rPr>
        <sz val="11"/>
        <color rgb="FFFF0000"/>
        <rFont val="Times New Roman"/>
        <family val="1"/>
        <charset val="204"/>
      </rPr>
      <t>=1 - при отводе земельных участков, представляющих компактную площадку</t>
    </r>
  </si>
  <si>
    <r>
      <t xml:space="preserve">(С*н1+Сб*н1)/Н2                                                                </t>
    </r>
    <r>
      <rPr>
        <b/>
        <sz val="11"/>
        <color rgb="FFFF0000"/>
        <rFont val="Times New Roman"/>
        <family val="1"/>
        <charset val="204"/>
      </rPr>
      <t>(150*1+20*1)+1200</t>
    </r>
  </si>
  <si>
    <r>
      <rPr>
        <b/>
        <i/>
        <sz val="11"/>
        <color rgb="FFFF0000"/>
        <rFont val="Times New Roman"/>
        <family val="1"/>
        <charset val="204"/>
      </rPr>
      <t>С</t>
    </r>
    <r>
      <rPr>
        <i/>
        <sz val="11"/>
        <color rgb="FFFF0000"/>
        <rFont val="Times New Roman"/>
        <family val="1"/>
        <charset val="204"/>
      </rPr>
      <t xml:space="preserve"> - стоимость предоставления 1 документа</t>
    </r>
  </si>
  <si>
    <r>
      <rPr>
        <b/>
        <i/>
        <sz val="11"/>
        <color rgb="FFFF0000"/>
        <rFont val="Times New Roman"/>
        <family val="1"/>
        <charset val="204"/>
      </rPr>
      <t>н1</t>
    </r>
    <r>
      <rPr>
        <i/>
        <sz val="11"/>
        <color rgb="FFFF0000"/>
        <rFont val="Times New Roman"/>
        <family val="1"/>
        <charset val="204"/>
      </rPr>
      <t xml:space="preserve"> - количество документов</t>
    </r>
  </si>
  <si>
    <r>
      <rPr>
        <b/>
        <i/>
        <sz val="11"/>
        <color rgb="FFFF0000"/>
        <rFont val="Times New Roman"/>
        <family val="1"/>
        <charset val="204"/>
      </rPr>
      <t>Сб</t>
    </r>
    <r>
      <rPr>
        <i/>
        <sz val="11"/>
        <color rgb="FFFF0000"/>
        <rFont val="Times New Roman"/>
        <family val="1"/>
        <charset val="204"/>
      </rPr>
      <t xml:space="preserve"> - стоимость, взимаемая финансовым учреждением (банком) за перечисление денежных средств , руб./1 док</t>
    </r>
  </si>
  <si>
    <r>
      <rPr>
        <b/>
        <i/>
        <sz val="11"/>
        <color rgb="FFFF0000"/>
        <rFont val="Times New Roman"/>
        <family val="1"/>
        <charset val="204"/>
      </rPr>
      <t>Н2</t>
    </r>
    <r>
      <rPr>
        <i/>
        <sz val="11"/>
        <color rgb="FFFF0000"/>
        <rFont val="Times New Roman"/>
        <family val="1"/>
        <charset val="204"/>
      </rPr>
      <t xml:space="preserve"> - корректировка на выплату налогов</t>
    </r>
  </si>
  <si>
    <t>СМЕТУ НА МЕЖЕВАНИЕ ИСКЛЮЧАЕМ, ТАК КАК ВКЛЮЧАЕМ СМЕТУ НА ППТ, ГДЕ ПРИСУТСТВУЕТ ПРОЕКТ МЕЖЕВАНИЯ-ЕШ</t>
  </si>
  <si>
    <t>Пересчет в цены 2016 г.с учетом 30% снижения от уровня цен 2012 г.
инд.2012 (инд=10,57798)
*0,775*1,061*1,051*1,051*1,051,
где
0,85 - коэффициент по Методике 30% снижения, 
1,061 - дефлятор от 2012г к 2013г 
1,051 - дефлятор от 2013г к 2014г
1,051- дефлятор от 2014г к 2015г                                                      1,051-дефлятор от 2015 к 2016г.</t>
  </si>
  <si>
    <t>по оформлению акта выбора и обследования земельного участка</t>
  </si>
  <si>
    <t xml:space="preserve">объект </t>
  </si>
  <si>
    <t>Изучение материалов обследования и проектных разработок, необходимых для решения вопросов по размещению объекта. Анализ материалов. Участие в работе комиссии по выбору площадки, составление соответствующих документов по выбору площадок.</t>
  </si>
  <si>
    <t>Итого в ценах 1996г.</t>
  </si>
  <si>
    <t xml:space="preserve"> зем. участок протяженностью   для ВЛ-35 кВ 15 км </t>
  </si>
  <si>
    <t>Итого в ценах 2015 г.</t>
  </si>
  <si>
    <t>Итого в ценах 2016 г. с индекс-дефлятором 1,051</t>
  </si>
  <si>
    <t>10,578*0,775*1,061*1,051*1,051*1,051</t>
  </si>
  <si>
    <t xml:space="preserve">Проверил: ________________________  </t>
  </si>
  <si>
    <r>
      <t xml:space="preserve">ВСЕГО по смете в ценах 2016г от 2012г по Методике 30% снижения
</t>
    </r>
    <r>
      <rPr>
        <sz val="10"/>
        <color indexed="8"/>
        <rFont val="Times New Roman"/>
        <family val="1"/>
        <charset val="204"/>
      </rPr>
      <t>с К1996/2015= 10,578*0,775*1,061*1,051*1,051*1,051,,
где
10,578 - индекс к исходно-разрешительной докум. от 1996 г к 4/2012г. 
0,85 - коэффициент понижения по Методике КПЭ, 
1,061- дефлятор от 2012г к 2013 г
1,051-дефлятор от 2013г к 2014 г                                                                                                 1,051-дефлятор от 2014г к 2015 г                                                                           1,051-дефлятор от 2015г к 2016 г</t>
    </r>
  </si>
  <si>
    <r>
      <rPr>
        <b/>
        <sz val="10"/>
        <color indexed="8"/>
        <rFont val="Times New Roman"/>
        <family val="1"/>
        <charset val="204"/>
      </rPr>
      <t>Ка6</t>
    </r>
    <r>
      <rPr>
        <sz val="10"/>
        <rFont val="Times New Roman"/>
        <family val="1"/>
        <charset val="204"/>
      </rPr>
      <t>=1,0+0,2(1-1)=1              Кр=1,31 - районный          Кд=12,728693 дефлятор на 2015г.</t>
    </r>
  </si>
  <si>
    <r>
      <rPr>
        <b/>
        <sz val="10"/>
        <color indexed="8"/>
        <rFont val="Times New Roman"/>
        <family val="1"/>
        <charset val="204"/>
      </rPr>
      <t>Кв4</t>
    </r>
    <r>
      <rPr>
        <sz val="10"/>
        <rFont val="Times New Roman"/>
        <family val="1"/>
        <charset val="204"/>
      </rPr>
      <t xml:space="preserve">=1,3(М 1:1000)                    </t>
    </r>
    <r>
      <rPr>
        <b/>
        <sz val="10"/>
        <color indexed="8"/>
        <rFont val="Times New Roman"/>
        <family val="1"/>
        <charset val="204"/>
      </rPr>
      <t>Кв5=5+0,3*(15-10)</t>
    </r>
    <r>
      <rPr>
        <sz val="10"/>
        <color indexed="8"/>
        <rFont val="Times New Roman"/>
        <family val="1"/>
        <charset val="204"/>
      </rPr>
      <t>=6,5</t>
    </r>
    <r>
      <rPr>
        <sz val="10"/>
        <rFont val="Times New Roman"/>
        <family val="1"/>
        <charset val="204"/>
      </rPr>
      <t xml:space="preserve">                              Кр=1,31 - районный          Кд=12,728693  дефлятор на 2015г.</t>
    </r>
  </si>
  <si>
    <r>
      <rPr>
        <b/>
        <sz val="11"/>
        <color indexed="8"/>
        <rFont val="Times New Roman"/>
        <family val="1"/>
        <charset val="204"/>
      </rPr>
      <t>Ка10</t>
    </r>
    <r>
      <rPr>
        <sz val="10"/>
        <rFont val="Times New Roman"/>
        <family val="1"/>
        <charset val="204"/>
      </rPr>
      <t xml:space="preserve">=0,1                           Кр=1,31 - районный          Кд=11,83669 дефлятор на 2014г.                                                </t>
    </r>
  </si>
  <si>
    <t>236*1*1,31*12,728693</t>
  </si>
  <si>
    <t xml:space="preserve">94*1,3*6,5*1*1,31*12,728693 </t>
  </si>
  <si>
    <t>236*12,728693 *1,31*0,1</t>
  </si>
  <si>
    <t>Проект планировки территории и проект межевания</t>
  </si>
  <si>
    <t>Проверил: _______________________ начальник ОКП Жупиков С.Ю.</t>
  </si>
  <si>
    <t xml:space="preserve">филиала ПАО "МРСК Волги" - </t>
  </si>
  <si>
    <t>"_____"  _________________ 2016г.</t>
  </si>
  <si>
    <t xml:space="preserve">камеральные </t>
  </si>
  <si>
    <t>Стоимость, руб.</t>
  </si>
  <si>
    <t>Общая сметная стоимость, руб.</t>
  </si>
  <si>
    <t xml:space="preserve">Составил: ________________________  </t>
  </si>
  <si>
    <t>Переустройство «Высоковольтная линия 110кВ «Новоникольская-Александровка» (диспетчерское наименование ВЛ-110 кВ Белоусовская-Александровская-1 участок Новоникольская-Александровская-1) для нужд ЦПО филиала ПАО «МРСК Волги» - «Оренбургэнерго» (технологическое присоединение энергопринимающих устройств ПАО «Оренбургнефть»)</t>
  </si>
  <si>
    <t xml:space="preserve">Проверил: _______________________ </t>
  </si>
  <si>
    <t>Составил: ________________________   инженер 1 к. ОКП Юсупова Г.З.</t>
  </si>
  <si>
    <t>на разработку проектной и рабочей документации:</t>
  </si>
  <si>
    <t xml:space="preserve"> - проектная документация</t>
  </si>
  <si>
    <t xml:space="preserve"> - рабочая документация</t>
  </si>
  <si>
    <t>Итого в базисных ценах 2000 года без НДС</t>
  </si>
  <si>
    <t>Отбор точечных проб для анализа на загрязненность по химическим показателям: воды с поверхности</t>
  </si>
  <si>
    <t>Отбор точечных проб для анализа на загрязненность по химическим показателям: почво-грунтов (методами конверта, по диагонали и т.п.)</t>
  </si>
  <si>
    <t>Отбор точечных проб для анализа на загрязненность по химическим показателям: воздуха почвенного (грунтового) и приземной атмосферы (пробоотборниками)</t>
  </si>
  <si>
    <t>1 проба</t>
  </si>
  <si>
    <t>Отбор проб для бактериологического анализа: воды</t>
  </si>
  <si>
    <t>Отбор проб для бактериологического анализа: почво-грунтов с одной пробной площадки</t>
  </si>
  <si>
    <t>Табл. 71 п.2</t>
  </si>
  <si>
    <t>Составление программы производства работ, средняя глубина исследования: 5-10м, исследуемая площадь до 1км2</t>
  </si>
  <si>
    <t>Табл. 81 § 2</t>
  </si>
  <si>
    <t>Камеральная обработка химических и бактериологических анализов на загрязненность почво-грунтов, воды, льда, снега и донных отложений при инженерно-экологических изысканиях - 20%</t>
  </si>
  <si>
    <t>Табл. 86 § 6</t>
  </si>
  <si>
    <t>Регистрация (оформление разрешений) инженерных изысканий для строительства сметной стоимостью в ценах 01.01.91г. до 2 тыс.руб. - 80 руб. (получение справки о климатических и фоновых характеристиках атмосферного воздуха)</t>
  </si>
  <si>
    <t>Табл. 98 § 1</t>
  </si>
  <si>
    <t>Смета №5</t>
  </si>
  <si>
    <t>Инженерно-экологические изыскания</t>
  </si>
  <si>
    <t>«Реконструкция «ВЛ-110кВ СТЭЦ - пст «Пугачи» (диспетчерское наименование ВЛ 110 кВ Пугачевская - Юго-Восточная с отпайками и ВЛ 110 кВ Ростоши - Пугачевская с отпайками) в части выноса опор №44 и №45»</t>
  </si>
  <si>
    <r>
      <t xml:space="preserve">Выполнение кадастровых работ по установлению и описанию границ охранных зон, 
внесение сведений о границах охранных зон в документы государственного кадастрового учета 
</t>
    </r>
    <r>
      <rPr>
        <b/>
        <sz val="11"/>
        <color rgb="FFFF0000"/>
        <rFont val="Times New Roman"/>
        <family val="1"/>
        <charset val="204"/>
      </rPr>
      <t/>
    </r>
  </si>
  <si>
    <t>За 1 км линий (линии, протяженностью менее одного км приравниваются к минимальному значению протяженности - 1 км)</t>
  </si>
  <si>
    <t>№№ частей, глав, таблиц, и пунктов указаний к разделу сборника цен</t>
  </si>
  <si>
    <t>Стоимость (руб.)</t>
  </si>
  <si>
    <t>м</t>
  </si>
  <si>
    <t>Объемы</t>
  </si>
  <si>
    <t>км</t>
  </si>
  <si>
    <r>
      <t xml:space="preserve">Установление границ охранных зон объектов электросетевых комплексов:
</t>
    </r>
    <r>
      <rPr>
        <b/>
        <sz val="12"/>
        <color rgb="FFFF0000"/>
        <rFont val="Times New Roman"/>
        <family val="1"/>
        <charset val="204"/>
      </rPr>
      <t>для ВЛ-110 = 0,600 км</t>
    </r>
  </si>
  <si>
    <t>Сб. цен и ОНЗТ, Утвержденный приказом Роскомзема от 28.12.95 №70 Глава 11, табл. 73</t>
  </si>
  <si>
    <r>
      <t>(1363*К2+3431*(</t>
    </r>
    <r>
      <rPr>
        <b/>
        <sz val="12"/>
        <color rgb="FFFF0000"/>
        <rFont val="Times New Roman"/>
        <family val="1"/>
        <charset val="204"/>
      </rPr>
      <t>L/100)*3,5</t>
    </r>
    <r>
      <rPr>
        <sz val="12"/>
        <rFont val="Times New Roman"/>
        <family val="1"/>
        <charset val="204"/>
      </rPr>
      <t>)*1,47</t>
    </r>
  </si>
  <si>
    <t>– подготовка материалов по форме карты (плана) объекта землеустройства (в составе землеустроительного дела);</t>
  </si>
  <si>
    <t>100 км</t>
  </si>
  <si>
    <t>К2 при менее 100км - Сб.цен, табл.73, прим. 2</t>
  </si>
  <si>
    <t>Внимание! Для линий длиной до 1км !!в договоре отдельным видом работы!! коэффициент К2 включать в расчет не надо (в формуле 1-0,9*(1-n)*0 надо умножать на "0")</t>
  </si>
  <si>
    <t>К=1-0,9*(1-n)=</t>
  </si>
  <si>
    <t>(также К2 не нужен при длине более 100км)</t>
  </si>
  <si>
    <t xml:space="preserve">– подготовка сведений об охранных зонах в объеме определенном Законом геодезическим способом; </t>
  </si>
  <si>
    <t>К2-1,1 Сб.цен, табл.73, прим. 8</t>
  </si>
  <si>
    <t>Для линий более одного км коэффициент К2 принимать в расчет</t>
  </si>
  <si>
    <t>К3-3,5 Сб.цен, табл. 73, прим. 10</t>
  </si>
  <si>
    <t>К4-1,47 районный природно-экономический коэффициент (приложение 1)</t>
  </si>
  <si>
    <t>– изготовление перечня объектов капитального строительства и линейных сооружений, расположенных в границах охранных зон и не относящихся к объектам электросетевого хозяйства, с указанием их технических характеристик, назначения и места расположения (при необходимости);</t>
  </si>
  <si>
    <t>Внесение сведений о границах охранных зон объектов электросетевого хозяйства в документы государственного кадастрового учета недвижимого имущества:</t>
  </si>
  <si>
    <t>Х</t>
  </si>
  <si>
    <t>– подготовка заявлений о внесении сведений о границах охранных зон объектов электросетевого хозяйства в данные государственного кадастрового учета недвижимого имущества;</t>
  </si>
  <si>
    <t>– предоставление в орган кадастрового учета документов, необходимых для внесения сведений о границах охранных зон объектов электросетевого хозяйства в документы государственного кадастрового учета недвижимого имущества;</t>
  </si>
  <si>
    <t>– отслеживание сроков внесения сведений о границах охранных зон объектов электросетевого хозяйства, исправление замечаний.
- получение выписки из ЕГРН</t>
  </si>
  <si>
    <t>Итого в ценах 2018 г.</t>
  </si>
  <si>
    <t>Приказ Минэкономразвития России от 30 октября 2017 г. N 579</t>
  </si>
  <si>
    <t>п.1*13,22424788</t>
  </si>
  <si>
    <t>Итого в ценах 1996 года</t>
  </si>
  <si>
    <t>Итого по смете в ценах 2000г</t>
  </si>
  <si>
    <t>Письмо Росземкадастра № НК-465 от 15.05.2001г.</t>
  </si>
  <si>
    <t>Смета №6</t>
  </si>
  <si>
    <t xml:space="preserve">
К=13,22424788/2,51=5,27</t>
  </si>
  <si>
    <t>Смета №7</t>
  </si>
  <si>
    <t>Проверка достоверности определения сметной стоимости строительства</t>
  </si>
  <si>
    <t>Итого в ценах 2019 года</t>
  </si>
  <si>
    <t>Руководитель проектной организации</t>
  </si>
  <si>
    <t>Муравьев С.А.</t>
  </si>
  <si>
    <t>подпись (инициалы, фамилия)</t>
  </si>
  <si>
    <t>Главный инженер проекта</t>
  </si>
  <si>
    <t>Васев Д.С.</t>
  </si>
  <si>
    <t>Место печати  «__» ________________ 20__ г.</t>
  </si>
  <si>
    <t>Согласована:</t>
  </si>
  <si>
    <t>Ответственный представитель заказчика</t>
  </si>
  <si>
    <t>Место печати «__» ________________ 20__ г.</t>
  </si>
  <si>
    <t>Сметный расчет составлен по следующим документам</t>
  </si>
  <si>
    <t xml:space="preserve">СБЦ - 2000г. "Инженерно-гидрографические работы. Инженерно-гидрометеорологические изыскания на реках"  </t>
  </si>
  <si>
    <t>№№    п/п</t>
  </si>
  <si>
    <t>Ед. измер.</t>
  </si>
  <si>
    <t>Стоимость работ, руб.</t>
  </si>
  <si>
    <t>1.1</t>
  </si>
  <si>
    <t>Рекогносцировочное гидрологическое обследование участков переходов. Категория сложности II</t>
  </si>
  <si>
    <t>1 км маршрута</t>
  </si>
  <si>
    <t>Таблица 43 §1</t>
  </si>
  <si>
    <t>*</t>
  </si>
  <si>
    <t>=</t>
  </si>
  <si>
    <t>1.3</t>
  </si>
  <si>
    <t>Внутренний транспорт при расстоянии от базы до участка изысканий св. 20 до 25 км и стоимости полевых работ св. 50 тыс. руб</t>
  </si>
  <si>
    <t>% от полевых</t>
  </si>
  <si>
    <t>Таблица 4 §5</t>
  </si>
  <si>
    <t>1.4</t>
  </si>
  <si>
    <t>Расходы по организации и ликвидации работ</t>
  </si>
  <si>
    <t>О.У. п.13</t>
  </si>
  <si>
    <t>1.5</t>
  </si>
  <si>
    <t>Итого</t>
  </si>
  <si>
    <t>2.1</t>
  </si>
  <si>
    <t>0,2*10</t>
  </si>
  <si>
    <t>2.2</t>
  </si>
  <si>
    <t>Систематизация собранных фондовых материалов, материалов изысканий прошлых лет и метериалов гидрологических наблюдений  за уровнями, расходами воды и толщиной льда (5 пунктов *10 лет)</t>
  </si>
  <si>
    <t>1 годопункт</t>
  </si>
  <si>
    <t>Табл. 50, §1</t>
  </si>
  <si>
    <t>1*10</t>
  </si>
  <si>
    <t>Составление таблицы гидрологической изученности при числе пунктов наблюдений: до 50</t>
  </si>
  <si>
    <t>1 таблица</t>
  </si>
  <si>
    <t>Таблица 51 §1</t>
  </si>
  <si>
    <t>2.3</t>
  </si>
  <si>
    <t xml:space="preserve">Составление отчета </t>
  </si>
  <si>
    <t>1 отчет</t>
  </si>
  <si>
    <t>Таблица 62 §1 -55%</t>
  </si>
  <si>
    <t>2.4</t>
  </si>
  <si>
    <t>Метеорологические изыскания</t>
  </si>
  <si>
    <t>3.1</t>
  </si>
  <si>
    <t>Подбор станций</t>
  </si>
  <si>
    <t>1 годо станция</t>
  </si>
  <si>
    <t>Таблица 67 §1</t>
  </si>
  <si>
    <t>3.2</t>
  </si>
  <si>
    <t xml:space="preserve">Построение розы ветров </t>
  </si>
  <si>
    <t>1 расчет</t>
  </si>
  <si>
    <t>Таблица 68 §11</t>
  </si>
  <si>
    <t>3.3</t>
  </si>
  <si>
    <t>Определение комплексных характеристик климата (расчет ветровых, гололедных  и снеговых нагрузок заданной вероятности превышения)</t>
  </si>
  <si>
    <t>Таблица 68 §23</t>
  </si>
  <si>
    <t>3.6</t>
  </si>
  <si>
    <t>Составление климатической характеристики района</t>
  </si>
  <si>
    <t>1 записка</t>
  </si>
  <si>
    <t>Таблица 69 §1</t>
  </si>
  <si>
    <t>3.7</t>
  </si>
  <si>
    <t>Итого по смете в ценах на 01.01.1991 г.</t>
  </si>
  <si>
    <t xml:space="preserve">Стоимость работ в ценах 2001 г. с учетом коэффициента за инфляцию </t>
  </si>
  <si>
    <t>К=11,37 (письмо ГС России № АШ-9/10 от 4.01.2001г)</t>
  </si>
  <si>
    <t>(2,5+12,18)*1*1000</t>
  </si>
  <si>
    <t>-</t>
  </si>
  <si>
    <t>Составил</t>
  </si>
  <si>
    <t>х</t>
  </si>
  <si>
    <t>Письмо Минстроя России от 07.02.2022 №4153-ИФ/09</t>
  </si>
  <si>
    <t>Общие указания  п. 8 д, табл.3 (Районный коэффициент 1,15 К=1,08)</t>
  </si>
  <si>
    <t>ИТОГО в  ценах 2001 г.:</t>
  </si>
  <si>
    <t>Общие указания п.18</t>
  </si>
  <si>
    <t>Непредвиденные расходы</t>
  </si>
  <si>
    <t>т. 81 §3</t>
  </si>
  <si>
    <t>Выдача высот пунктов ГГС</t>
  </si>
  <si>
    <t>т. 81 §2</t>
  </si>
  <si>
    <t>Выдача координат пунктов ГГС</t>
  </si>
  <si>
    <t xml:space="preserve">Общие указания п. 13  </t>
  </si>
  <si>
    <t>Организация и ликвидация работ на объекте</t>
  </si>
  <si>
    <t>т.4 § 1</t>
  </si>
  <si>
    <t>Расходы по внутреннему транспорту при сметной стоимости полевых работ до 75 тыс. руб. и расстоянии от базы изысканий до участка работ до 5 км</t>
  </si>
  <si>
    <t>Итого камеральные работы:</t>
  </si>
  <si>
    <t>Итого полевые работы:</t>
  </si>
  <si>
    <t xml:space="preserve">Общие указания п. 15 д  </t>
  </si>
  <si>
    <t>Прим.5</t>
  </si>
  <si>
    <t>79*0,065*1,1*1,2</t>
  </si>
  <si>
    <t xml:space="preserve">Камеральные работы                                        </t>
  </si>
  <si>
    <t>720*0,065*1,1</t>
  </si>
  <si>
    <t>т.55 §2, измеритель - 1 км</t>
  </si>
  <si>
    <t>Гидролого-морфологическое обследование характерных участков поймы и русла для выбора створа перехода при ширине зоны обследования до 0,5 км и при отсутствии материалов аэрофотосъемки</t>
  </si>
  <si>
    <t>т.26 §2, измеритель - 1 км</t>
  </si>
  <si>
    <t>Съемка контактных сетей для подвеса ВОЛС</t>
  </si>
  <si>
    <t>т.9 §5, измеритель - 1 га</t>
  </si>
  <si>
    <t>Создание инженерно-топографических планов в масштабе 1:500 с сечение рельефа 0,5 м площадка на застроенной территории кат.II</t>
  </si>
  <si>
    <t xml:space="preserve"> (Справочник базовых цен на инженерные изыскания для строительства. Инженерно-геодезические изыскания, 2004 г.)</t>
  </si>
  <si>
    <t>Стоимость в руб.</t>
  </si>
  <si>
    <t>Расчет стоимости: (a+bx)*K(стоимость строительно-монтажных работ)*проц./100 или количество*цена</t>
  </si>
  <si>
    <t>№№ частей, глав, таблиц, параграфов и пунктов указаний к разделу, главе</t>
  </si>
  <si>
    <t>Характеристика предприятия, здания, сооружения или виды работ</t>
  </si>
  <si>
    <t>Наименование организации застройщика (технического заказчика)</t>
  </si>
  <si>
    <t xml:space="preserve">Наименование проектной организации </t>
  </si>
  <si>
    <t>Наименование предприятия, здания, сооружения, вида проектных работ, этапа, вида подготавливаемой документации</t>
  </si>
  <si>
    <t>80*2</t>
  </si>
  <si>
    <t>3284*3,38*1,1</t>
  </si>
  <si>
    <t>1067*3,38*1,2*1,15</t>
  </si>
  <si>
    <t>Прим.6</t>
  </si>
  <si>
    <t>т.5 § 2</t>
  </si>
  <si>
    <t>т.80 §1</t>
  </si>
  <si>
    <t>на землеустроительные работы</t>
  </si>
  <si>
    <t xml:space="preserve">Наименование предприятия, здания, сооружения, вида проектных работ, этапа, вида подготавливаемой документации </t>
  </si>
  <si>
    <t xml:space="preserve">Наименование организации застройщика </t>
  </si>
  <si>
    <t>№ частей, глав, таблиц, параграфов и пунктов указаний к разделу или главе сборника цен на проектные и изыскательские работы для строительства</t>
  </si>
  <si>
    <t>Единица измерения</t>
  </si>
  <si>
    <t>Расчет стоимости работ</t>
  </si>
  <si>
    <t xml:space="preserve">Стоимость,  руб.    </t>
  </si>
  <si>
    <t>Раздел 1. Проектные работы (СБЦП 81-2001-001 "Территориальное планирование и планировка территории")</t>
  </si>
  <si>
    <t>Площадь участка на период строительства 1 га</t>
  </si>
  <si>
    <t>Объект</t>
  </si>
  <si>
    <t>Итого в ценах 2001 г.</t>
  </si>
  <si>
    <t>Итого  с понижающим коэффициентом подрядчика</t>
  </si>
  <si>
    <t>К=</t>
  </si>
  <si>
    <t>Худякова Е.А.</t>
  </si>
  <si>
    <t>(55,88+189,64*3,375)*(0,3+0,4)*(0,03+0,08)*1000</t>
  </si>
  <si>
    <t>СБЦП 81-2001-001, табл. 3, табл. 9
Проектируемая площадь территории (свыше 0,5 до 5 га).
Стадия "П+РД"=100%, 
0,3 - доля разработки проекта планировки территории согласно письма Минрегионразвития РФ от 20.07.2011 № 19268-АП/08.
0,4 - доля разработки проекта межевания территории письма Минрегионразвития РФ от 20.07.2011 № 19268-АП/08.
0,03 - стоимость разработки документации "комплексная оценка территории (руководство, организация, координация)".
0,08 - объем работ по выполнению раздела "Инженерные решения по подготовке территории"</t>
  </si>
  <si>
    <t>Экспертиза проектной документации</t>
  </si>
  <si>
    <t>Наименование предприятия, здания, сооружения или виды работ</t>
  </si>
  <si>
    <t>№ частей, глав, таблиц, и пунктов указан к разделу или главе Сборника цен на проектные и изыскательские работы для строительства</t>
  </si>
  <si>
    <t>Стоимость проектных работ в ценах 2001 года., руб.
 (ПД 40%)</t>
  </si>
  <si>
    <t>Стоимость инженерно-изыскательских работ в ценах 2001 года, руб.</t>
  </si>
  <si>
    <t>+</t>
  </si>
  <si>
    <t>Суммарная стоимость проектных и инженерно-изыскательских работ в ценах 2001г., руб.</t>
  </si>
  <si>
    <t>Показатель по Таблице процентного соотношения, используемого при расчете размера платы за проведение государственной экспертизы</t>
  </si>
  <si>
    <t>Коэффициент, отражающий инфляционные процессы по сравнению с 1 января 2001 года</t>
  </si>
  <si>
    <t>Регистрация инженерных изысканий</t>
  </si>
  <si>
    <t>Расходы по внешнему транспорту в обоих направлениях, Расстояние проезда и перевозки в одном направлении, от 100 до 300 км, % сметной стоимости полевых работ</t>
  </si>
  <si>
    <t xml:space="preserve"> (Справочник базовых цен на инженерные изыскания для строительства. Инженерно-геологические изыскания, 2004 г.)</t>
  </si>
  <si>
    <t xml:space="preserve">Колонковое бурение скважин диаметром до 160 мм глубиной до 15 м II категории. Объем: 4*15
</t>
  </si>
  <si>
    <t>т.17 §1, измеритель - 1 м</t>
  </si>
  <si>
    <t>Отбор монолитов из скважин глубиной св. 10.0 до 20 м. Объем: 4 шт.</t>
  </si>
  <si>
    <t>Расходы по внутреннему транспорту при сметной стоимости полевых работ до 5 тыс. руб. и расстоянии от базы изысканий до участка работ до 5 км</t>
  </si>
  <si>
    <t>Итого полевых и сопутствующих работ</t>
  </si>
  <si>
    <t>Итого лабораторных работ</t>
  </si>
  <si>
    <t>т.87 § 1</t>
  </si>
  <si>
    <t>Итого в ценах 1991 г.</t>
  </si>
  <si>
    <t xml:space="preserve">Предварительная разбивка
местоположения выработок при
расстоянии между выработками
и точками зондирования до 50м
2 категория сложности
                </t>
  </si>
  <si>
    <t xml:space="preserve">Плановая и высотная привязка при 
расстоянии между геологическими 
выработками или точками до 50 
 2 категория сложности
</t>
  </si>
  <si>
    <t>38,4*60*0,9</t>
  </si>
  <si>
    <t>прим. 1</t>
  </si>
  <si>
    <t>Табл. 57 § 1</t>
  </si>
  <si>
    <t xml:space="preserve">Cокращенный комплекс определений
физико-механических свойств
грунта (консолидированный срез)
с нагрузкой до 0,6МПа
</t>
  </si>
  <si>
    <t>т.63 § 11, измеритель - 1 образец</t>
  </si>
  <si>
    <t>4*135</t>
  </si>
  <si>
    <t xml:space="preserve">Камеральная обработка полевых работ  </t>
  </si>
  <si>
    <t>т.82 § 1, измеритель - 1 м</t>
  </si>
  <si>
    <t>8,2*60</t>
  </si>
  <si>
    <t>4*8,5</t>
  </si>
  <si>
    <t>4*22,9</t>
  </si>
  <si>
    <t xml:space="preserve">Составление программы произ-
водства работ. Средняя глубина
исследования до 10м, исследуемая
площадь св. 1 км2
</t>
  </si>
  <si>
    <t>1*200*1,25</t>
  </si>
  <si>
    <t>Пписьмо ГС России № АШ-9/10 от 04.01.2001г</t>
  </si>
  <si>
    <t xml:space="preserve"> (Справочник базовых цен на на инженерно-геологические и инженерно-экологические изыскания 1999 г.)</t>
  </si>
  <si>
    <t>1 точка</t>
  </si>
  <si>
    <t>Отбор точечных проб для анализа на загрязненность по химическим показателям: воды с глубины более 0,5 м</t>
  </si>
  <si>
    <t>Гл. 16, табл.60 §2</t>
  </si>
  <si>
    <t>Гл.16, табл.60 §7</t>
  </si>
  <si>
    <t>Гл.16, табл.60 §8</t>
  </si>
  <si>
    <t>Общие указания, табл.4, §1</t>
  </si>
  <si>
    <t>Общие указания, табл.4, §5</t>
  </si>
  <si>
    <t>Итого полевые работы с транспортными:</t>
  </si>
  <si>
    <t xml:space="preserve">Составление технического отчета (заключения) о результатах выполненных работ. Стоимость камеральных работ, до 5 тыс. руб. 
</t>
  </si>
  <si>
    <t>Общие указания, п.10</t>
  </si>
  <si>
    <t>Итого стоимость инженерно-экологических изысканий в ценах 1991г.</t>
  </si>
  <si>
    <t>,</t>
  </si>
  <si>
    <t>Гл. 16, табл.60 §1</t>
  </si>
  <si>
    <t>Гл.16, табл.60 §9</t>
  </si>
  <si>
    <t>Гл.16, табл.60 §10</t>
  </si>
  <si>
    <t>Расходы по внешнему транспорту в обоих направлениях, Расстояние проезда и перевозки в одном направлении, от 100 до300 км, % сметной стоимости полевых работ</t>
  </si>
  <si>
    <t xml:space="preserve">Анализ водной вытяжки с определением натрия и калия на пламенном фотометре </t>
  </si>
  <si>
    <t>1 программа</t>
  </si>
  <si>
    <t>Итого лабораторных и камеральных работ:</t>
  </si>
  <si>
    <t>CMETA № 5</t>
  </si>
  <si>
    <t>Наименование проектной организации</t>
  </si>
  <si>
    <t>Характеристика 
предприятия,
здания, сооружения
или виды работ</t>
  </si>
  <si>
    <t>№ частей, глав, таблиц, параграфов 
и пунктов указаний к разделу или главе 
сборника цен на проектные и 
изыскательские работы 
для строительства</t>
  </si>
  <si>
    <t xml:space="preserve">Стоимость, руб      </t>
  </si>
  <si>
    <t>Расчет токов короткого замыкания</t>
  </si>
  <si>
    <t xml:space="preserve">Воздушные линии электропередачи напряжением 35-1150 кВ
Ориентировочная стоимость строительства (объект-аналог):
2558546,64 руб. - в ценах на 01.01.2001г
</t>
  </si>
  <si>
    <t xml:space="preserve">"Справочник базовых цен на проектные работы в строительстве "Объекты энергетики. Электросетевые объекты" (2016 г.) 
Таблица № 2: 5,82%
</t>
  </si>
  <si>
    <t>2558546,6*5,82%</t>
  </si>
  <si>
    <t>Справочник базовых цен на проектные работы в строительстве "Объекты энергетики. Электросетевые объекты (2016г.)" таблица № 11 п.14
- расчет для выбора комм.аппаратуры и релейного оборудования = 2,5 т.р.
- расчет для выбора ориентировочных уставок защиты и автоматики с учетом токов нагрузки и фаз ЭДС = 12,18 т.р.</t>
  </si>
  <si>
    <t>Итого по смете в базовых ценах 2001г., руб. в том числе:</t>
  </si>
  <si>
    <t>Экспертиза ИИ и ПД</t>
  </si>
  <si>
    <t>на проектные и изыскательские работы</t>
  </si>
  <si>
    <t>Перечень выполняемых работ</t>
  </si>
  <si>
    <t>Ссылка на номер смет по формам № 2п, 3п и 4п</t>
  </si>
  <si>
    <t>инженерных изысканий</t>
  </si>
  <si>
    <t>проектных работ</t>
  </si>
  <si>
    <t>землеустроительных</t>
  </si>
  <si>
    <t>прочих</t>
  </si>
  <si>
    <t>всего</t>
  </si>
  <si>
    <t>Инжнерно-геологические изыскания</t>
  </si>
  <si>
    <t>Инжнерно-гидрометеорологические изыскания</t>
  </si>
  <si>
    <t>Разработка проектной документации</t>
  </si>
  <si>
    <t>Разработка рабочей документации</t>
  </si>
  <si>
    <t xml:space="preserve">Итого без учета НДС </t>
  </si>
  <si>
    <t xml:space="preserve">НДС, 20% </t>
  </si>
  <si>
    <t>Итого с учетом НДС</t>
  </si>
  <si>
    <t>Разработка ППТиПМ</t>
  </si>
  <si>
    <t>Государственная экспертиза результатов инженерных изысканий и проектной документации, в т. ч. сметной документации</t>
  </si>
  <si>
    <t xml:space="preserve"> Смета № 4
на проектные и изыскательские работы</t>
  </si>
  <si>
    <t>Смета № 6</t>
  </si>
  <si>
    <t>CMETA № 7</t>
  </si>
  <si>
    <t>ПАО «Россети Северо-Запад»</t>
  </si>
  <si>
    <t>Экологическая экспертиза</t>
  </si>
  <si>
    <t xml:space="preserve">в ценах 4 кв. 2022 г </t>
  </si>
  <si>
    <t>Сметный расчет МЭ</t>
  </si>
  <si>
    <t>ИП N_000-11-1-01.12-2282</t>
  </si>
  <si>
    <t>Сметная стоимость, руб.</t>
  </si>
  <si>
    <t>«Реконструкция «ВЛ-110кВ «Двина-1,2» в г. Архангельске Архангельской области в объеме переустройства опор №26 и №27 (Общество с ограниченной ответственностью «Автодороги», ОЗУ-00057А/21 от 21.03.2022) (0,675 км)</t>
  </si>
  <si>
    <t>Итого в текущих ценах на 4 кв. 2022г.:</t>
  </si>
  <si>
    <t>Итого в текущих ценах на 4 кв. 2021г.:</t>
  </si>
  <si>
    <t>Письмо Минстроя России от 14.11.2022 №60112-ИФ/09</t>
  </si>
  <si>
    <t>Итого в текущих ценах 4 кв. 2022 г.
Письмо Минстроя России от 14.11.2022 №60112-ИФ/09, К=5,22</t>
  </si>
  <si>
    <t>Итого в текущих ценах 4 кв. 2022г.</t>
  </si>
  <si>
    <t>39528,72*5,22</t>
  </si>
  <si>
    <t>Итого по смете в текущих ценах на 4 кв. 2022 г.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</si>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</sst>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\ _₽_-;\-* #,##0.00\ _₽_-;_-* &quot;-&quot;??\ _₽_-;_-@_-"/>
    <numFmt numFmtId="164" formatCode="_-* #,##0.00_-;\-* #,##0.00_-;_-* &quot;-&quot;??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#,##0.000"/>
    <numFmt numFmtId="170" formatCode="_(&quot;$&quot;* #,##0_);_(&quot;$&quot;* \(#,##0\);_(&quot;$&quot;* &quot;-&quot;_);_(@_)"/>
    <numFmt numFmtId="171" formatCode="#,##0&quot; DM&quot;;\-#,##0&quot; DM&quot;"/>
    <numFmt numFmtId="172" formatCode="0.0_)"/>
    <numFmt numFmtId="173" formatCode="_(* #,##0.00_);_(* \(#,##0.00\);_(* &quot;-&quot;??_);_(@_)"/>
    <numFmt numFmtId="174" formatCode="General_)"/>
    <numFmt numFmtId="175" formatCode="_-* #,##0.00[$€-1]_-;\-* #,##0.00[$€-1]_-;_-* &quot;-&quot;??[$€-1]_-"/>
    <numFmt numFmtId="176" formatCode="#,##0_);\(#,##0\);&quot;- &quot;;&quot;  &quot;@"/>
    <numFmt numFmtId="177" formatCode="_-* #,##0\ _d_._-;\-* #,##0\ _d_._-;_-* &quot;-&quot;\ _d_._-;_-@_-"/>
    <numFmt numFmtId="178" formatCode="_-* #,##0.00\ _d_._-;\-* #,##0.00\ _d_._-;_-* &quot;-&quot;??\ _d_._-;_-@_-"/>
    <numFmt numFmtId="179" formatCode="&quot;$&quot;#,##0.00_);[Red]\(&quot;$&quot;#,##0.00\)"/>
    <numFmt numFmtId="180" formatCode="#,##0_);[Red]\(#,##0\)"/>
    <numFmt numFmtId="181" formatCode="_-* #,##0\ _р_._-;\-* #,##0\ _р_._-;_-* &quot;-&quot;\ _р_._-;_-@_-"/>
    <numFmt numFmtId="182" formatCode="_-* #,##0.00\ _р_._-;\-* #,##0.00\ _р_._-;_-* &quot;-&quot;??\ _р_._-;_-@_-"/>
    <numFmt numFmtId="183" formatCode="0.0000000"/>
    <numFmt numFmtId="184" formatCode="[$$-409]#,##0"/>
    <numFmt numFmtId="185" formatCode="0.000000"/>
    <numFmt numFmtId="186" formatCode="0.000"/>
    <numFmt numFmtId="187" formatCode="0.0"/>
    <numFmt numFmtId="188" formatCode="_-* #,##0&quot;р.&quot;_-;\-* #,##0&quot;р.&quot;_-;_-* &quot;-&quot;&quot;р.&quot;_-;_-@_-"/>
    <numFmt numFmtId="189" formatCode="_-* #,##0_р_._-;\-* #,##0_р_._-;_-* &quot;-&quot;_р_._-;_-@_-"/>
    <numFmt numFmtId="190" formatCode="#,##0.00_ ;\-#,##0.00\ "/>
    <numFmt numFmtId="191" formatCode="#,##0.0000"/>
    <numFmt numFmtId="192" formatCode="#,##0.00\ _₽"/>
  </numFmts>
  <fonts count="17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3"/>
      <name val="Times New Roman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 Cyr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8"/>
      <name val="Times New Roman"/>
      <family val="1"/>
      <charset val="204"/>
    </font>
    <font>
      <sz val="10"/>
      <name val="Helv"/>
    </font>
    <font>
      <sz val="10"/>
      <name val="Hebar"/>
    </font>
    <font>
      <b/>
      <sz val="10"/>
      <name val="Palatino"/>
      <family val="1"/>
    </font>
    <font>
      <u/>
      <sz val="11"/>
      <color indexed="36"/>
      <name val="Times New Roman Cyr"/>
      <charset val="204"/>
    </font>
    <font>
      <u/>
      <sz val="11"/>
      <color indexed="12"/>
      <name val="Times New Roman Cyr"/>
      <charset val="204"/>
    </font>
    <font>
      <b/>
      <u/>
      <sz val="10"/>
      <name val="Palatino"/>
      <family val="1"/>
    </font>
    <font>
      <sz val="10"/>
      <name val="Arial CE"/>
      <charset val="238"/>
    </font>
    <font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Courier New"/>
      <family val="3"/>
      <charset val="204"/>
    </font>
    <font>
      <sz val="10"/>
      <color indexed="22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E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Arial Cyr"/>
      <charset val="204"/>
    </font>
    <font>
      <sz val="8"/>
      <name val="Helv"/>
      <charset val="204"/>
    </font>
    <font>
      <sz val="8"/>
      <name val="Arial CE"/>
    </font>
    <font>
      <sz val="10"/>
      <name val="Times New Roman CYR"/>
      <charset val="204"/>
    </font>
    <font>
      <sz val="8"/>
      <name val="Helv"/>
    </font>
    <font>
      <sz val="10"/>
      <name val="Courier"/>
      <family val="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0"/>
      <color theme="1"/>
      <name val="Times New Roman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8"/>
      <color indexed="8"/>
      <name val="Arial"/>
      <family val="2"/>
      <charset val="204"/>
    </font>
    <font>
      <sz val="10"/>
      <color indexed="17"/>
      <name val="Arial Cyr"/>
      <family val="2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 Cyr"/>
      <charset val="204"/>
    </font>
    <font>
      <u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Arial Cyr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FFFF"/>
      <name val="Times New Roman"/>
      <family val="1"/>
      <charset val="204"/>
    </font>
    <font>
      <b/>
      <sz val="11"/>
      <color rgb="FFFFFFFF"/>
      <name val="Times New Roman"/>
      <family val="1"/>
      <charset val="204"/>
    </font>
    <font>
      <sz val="11"/>
      <color rgb="FFFFFFFF"/>
      <name val="Calibri"/>
      <family val="2"/>
      <charset val="204"/>
      <scheme val="minor"/>
    </font>
    <font>
      <b/>
      <sz val="11"/>
      <color rgb="FFFFFF00"/>
      <name val="Times New Roman"/>
      <family val="1"/>
      <charset val="204"/>
    </font>
    <font>
      <sz val="11"/>
      <color rgb="FFFFFF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Times New Roman Cyr"/>
      <family val="1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1"/>
      <color indexed="9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1"/>
      <color indexed="17"/>
      <name val="Arial Cyr"/>
      <family val="2"/>
      <charset val="204"/>
    </font>
    <font>
      <sz val="11"/>
      <color indexed="62"/>
      <name val="Arial Cyr"/>
      <family val="2"/>
      <charset val="204"/>
    </font>
    <font>
      <sz val="11"/>
      <color indexed="52"/>
      <name val="Arial Cyr"/>
      <family val="2"/>
      <charset val="204"/>
    </font>
    <font>
      <sz val="11"/>
      <color indexed="60"/>
      <name val="Arial Cyr"/>
      <family val="2"/>
      <charset val="204"/>
    </font>
    <font>
      <sz val="12"/>
      <name val="Arial"/>
      <family val="2"/>
      <charset val="204"/>
    </font>
    <font>
      <b/>
      <sz val="11"/>
      <color indexed="63"/>
      <name val="Arial Cyr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u/>
      <sz val="8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indexed="8"/>
      <name val="Arial Cyr"/>
      <family val="2"/>
      <charset val="204"/>
    </font>
    <font>
      <sz val="11"/>
      <color indexed="10"/>
      <name val="Arial Cyr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9"/>
        <bgColor indexed="26"/>
      </patternFill>
    </fill>
    <fill>
      <patternFill patternType="solid">
        <f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FF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134">
    <xf numFmtId="0" fontId="0" fillId="0" borderId="0"/>
    <xf numFmtId="0" fontId="41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38" fontId="42" fillId="0" borderId="0" applyFont="0" applyFill="0" applyBorder="0" applyAlignment="0" applyProtection="0"/>
    <xf numFmtId="167" fontId="42" fillId="0" borderId="0" applyFont="0" applyFill="0" applyBorder="0" applyAlignment="0" applyProtection="0"/>
    <xf numFmtId="168" fontId="36" fillId="0" borderId="0" applyFont="0" applyFill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20" borderId="1" applyNumberFormat="0" applyAlignment="0" applyProtection="0"/>
    <xf numFmtId="165" fontId="39" fillId="0" borderId="0" applyFont="0" applyFill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21" borderId="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35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6" fillId="23" borderId="8" applyNumberFormat="0" applyFont="0" applyAlignment="0" applyProtection="0"/>
    <xf numFmtId="9" fontId="39" fillId="0" borderId="0" applyFont="0" applyFill="0" applyBorder="0" applyAlignment="0" applyProtection="0"/>
    <xf numFmtId="0" fontId="31" fillId="0" borderId="9" applyNumberFormat="0" applyFill="0" applyAlignment="0" applyProtection="0"/>
    <xf numFmtId="0" fontId="40" fillId="0" borderId="0"/>
    <xf numFmtId="0" fontId="32" fillId="0" borderId="0" applyNumberForma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0" fontId="33" fillId="4" borderId="0" applyNumberFormat="0" applyBorder="0" applyAlignment="0" applyProtection="0"/>
    <xf numFmtId="165" fontId="16" fillId="0" borderId="0" applyFont="0" applyFill="0" applyBorder="0" applyAlignment="0" applyProtection="0"/>
    <xf numFmtId="0" fontId="16" fillId="0" borderId="0"/>
    <xf numFmtId="0" fontId="44" fillId="0" borderId="10">
      <alignment horizontal="center"/>
    </xf>
    <xf numFmtId="0" fontId="16" fillId="0" borderId="0">
      <alignment vertical="top"/>
    </xf>
    <xf numFmtId="0" fontId="44" fillId="0" borderId="10">
      <alignment horizontal="center"/>
    </xf>
    <xf numFmtId="0" fontId="44" fillId="0" borderId="0">
      <alignment vertical="top"/>
    </xf>
    <xf numFmtId="0" fontId="44" fillId="0" borderId="0">
      <alignment horizontal="right" vertical="top" wrapText="1"/>
    </xf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10">
      <alignment horizontal="center" wrapText="1"/>
    </xf>
    <xf numFmtId="0" fontId="16" fillId="0" borderId="0">
      <alignment vertical="top"/>
    </xf>
    <xf numFmtId="0" fontId="15" fillId="0" borderId="0"/>
    <xf numFmtId="0" fontId="44" fillId="0" borderId="0"/>
    <xf numFmtId="0" fontId="44" fillId="0" borderId="10">
      <alignment horizontal="center" wrapText="1"/>
    </xf>
    <xf numFmtId="0" fontId="44" fillId="0" borderId="10">
      <alignment horizontal="center"/>
    </xf>
    <xf numFmtId="0" fontId="44" fillId="0" borderId="10">
      <alignment horizontal="center" wrapText="1"/>
    </xf>
    <xf numFmtId="0" fontId="44" fillId="0" borderId="0">
      <alignment horizontal="center"/>
    </xf>
    <xf numFmtId="0" fontId="44" fillId="0" borderId="0">
      <alignment horizontal="left" vertical="top"/>
    </xf>
    <xf numFmtId="0" fontId="44" fillId="0" borderId="0"/>
    <xf numFmtId="0" fontId="49" fillId="0" borderId="0"/>
    <xf numFmtId="0" fontId="49" fillId="0" borderId="0"/>
    <xf numFmtId="166" fontId="35" fillId="0" borderId="0" applyFont="0" applyFill="0" applyBorder="0" applyAlignment="0" applyProtection="0"/>
    <xf numFmtId="0" fontId="51" fillId="0" borderId="0"/>
    <xf numFmtId="0" fontId="4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51" fillId="0" borderId="0"/>
    <xf numFmtId="0" fontId="41" fillId="0" borderId="0"/>
    <xf numFmtId="0" fontId="51" fillId="0" borderId="0"/>
    <xf numFmtId="0" fontId="52" fillId="0" borderId="0" applyFont="0" applyFill="0" applyBorder="0" applyAlignment="0" applyProtection="0"/>
    <xf numFmtId="0" fontId="53" fillId="0" borderId="0">
      <alignment horizontal="left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>
      <alignment horizontal="left"/>
    </xf>
    <xf numFmtId="171" fontId="51" fillId="0" borderId="0"/>
    <xf numFmtId="0" fontId="58" fillId="0" borderId="0"/>
    <xf numFmtId="0" fontId="35" fillId="0" borderId="0"/>
    <xf numFmtId="0" fontId="35" fillId="0" borderId="0"/>
    <xf numFmtId="0" fontId="36" fillId="0" borderId="0"/>
    <xf numFmtId="0" fontId="40" fillId="0" borderId="0"/>
    <xf numFmtId="0" fontId="4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51" fillId="0" borderId="0"/>
    <xf numFmtId="0" fontId="40" fillId="0" borderId="0"/>
    <xf numFmtId="0" fontId="41" fillId="0" borderId="0"/>
    <xf numFmtId="0" fontId="41" fillId="0" borderId="0"/>
    <xf numFmtId="0" fontId="5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1" fillId="0" borderId="0"/>
    <xf numFmtId="0" fontId="51" fillId="0" borderId="0"/>
    <xf numFmtId="0" fontId="41" fillId="0" borderId="0"/>
    <xf numFmtId="0" fontId="41" fillId="0" borderId="0"/>
    <xf numFmtId="0" fontId="59" fillId="0" borderId="19">
      <protection locked="0"/>
    </xf>
    <xf numFmtId="165" fontId="59" fillId="0" borderId="0">
      <protection locked="0"/>
    </xf>
    <xf numFmtId="165" fontId="59" fillId="0" borderId="0">
      <protection locked="0"/>
    </xf>
    <xf numFmtId="165" fontId="59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61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61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61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61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61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61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61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61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61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61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61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6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62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62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62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6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62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62" fillId="15" borderId="0" applyNumberFormat="0" applyBorder="0" applyAlignment="0" applyProtection="0"/>
    <xf numFmtId="172" fontId="63" fillId="0" borderId="0">
      <alignment horizontal="left"/>
    </xf>
    <xf numFmtId="173" fontId="36" fillId="0" borderId="0" applyFont="0" applyFill="0" applyBorder="0" applyAlignment="0" applyProtection="0"/>
    <xf numFmtId="3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174" fontId="65" fillId="0" borderId="0">
      <alignment horizontal="center"/>
    </xf>
    <xf numFmtId="38" fontId="42" fillId="0" borderId="0" applyFont="0" applyFill="0" applyBorder="0" applyAlignment="0" applyProtection="0"/>
    <xf numFmtId="0" fontId="66" fillId="0" borderId="0" applyFont="0" applyFill="0" applyBorder="0" applyAlignment="0" applyProtection="0"/>
    <xf numFmtId="175" fontId="44" fillId="0" borderId="0" applyFont="0" applyFill="0" applyBorder="0" applyAlignment="0" applyProtection="0"/>
    <xf numFmtId="176" fontId="67" fillId="0" borderId="0" applyNumberFormat="0" applyFill="0" applyBorder="0" applyAlignment="0" applyProtection="0"/>
    <xf numFmtId="38" fontId="68" fillId="24" borderId="0" applyNumberFormat="0" applyBorder="0" applyAlignment="0" applyProtection="0"/>
    <xf numFmtId="0" fontId="69" fillId="0" borderId="18" applyNumberFormat="0" applyAlignment="0" applyProtection="0">
      <alignment horizontal="left" vertical="center"/>
    </xf>
    <xf numFmtId="0" fontId="69" fillId="0" borderId="15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16" fillId="0" borderId="0"/>
    <xf numFmtId="10" fontId="68" fillId="25" borderId="10" applyNumberFormat="0" applyBorder="0" applyAlignment="0" applyProtection="0"/>
    <xf numFmtId="0" fontId="36" fillId="0" borderId="0"/>
    <xf numFmtId="0" fontId="36" fillId="0" borderId="0"/>
    <xf numFmtId="0" fontId="58" fillId="0" borderId="0"/>
    <xf numFmtId="0" fontId="36" fillId="0" borderId="0"/>
    <xf numFmtId="0" fontId="16" fillId="0" borderId="0"/>
    <xf numFmtId="0" fontId="34" fillId="0" borderId="0"/>
    <xf numFmtId="0" fontId="14" fillId="0" borderId="0"/>
    <xf numFmtId="0" fontId="71" fillId="0" borderId="0"/>
    <xf numFmtId="0" fontId="57" fillId="0" borderId="0"/>
    <xf numFmtId="0" fontId="72" fillId="0" borderId="0"/>
    <xf numFmtId="0" fontId="51" fillId="0" borderId="0"/>
    <xf numFmtId="177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177" fontId="73" fillId="0" borderId="0" applyFont="0" applyFill="0" applyBorder="0" applyAlignment="0" applyProtection="0"/>
    <xf numFmtId="178" fontId="73" fillId="0" borderId="0" applyFont="0" applyFill="0" applyBorder="0" applyAlignment="0" applyProtection="0"/>
    <xf numFmtId="10" fontId="3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74" fillId="0" borderId="0" applyNumberFormat="0">
      <alignment horizontal="left"/>
    </xf>
    <xf numFmtId="0" fontId="51" fillId="0" borderId="0"/>
    <xf numFmtId="0" fontId="75" fillId="0" borderId="0"/>
    <xf numFmtId="170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7" fontId="42" fillId="0" borderId="0" applyFont="0" applyFill="0" applyBorder="0" applyAlignment="0" applyProtection="0"/>
    <xf numFmtId="179" fontId="42" fillId="0" borderId="0" applyFont="0" applyFill="0" applyBorder="0" applyAlignment="0" applyProtection="0"/>
    <xf numFmtId="0" fontId="16" fillId="0" borderId="0">
      <alignment vertical="top"/>
    </xf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62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62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62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6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62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62" fillId="19" borderId="0" applyNumberFormat="0" applyBorder="0" applyAlignment="0" applyProtection="0"/>
    <xf numFmtId="174" fontId="40" fillId="0" borderId="20">
      <protection locked="0"/>
    </xf>
    <xf numFmtId="0" fontId="26" fillId="21" borderId="7"/>
    <xf numFmtId="0" fontId="19" fillId="7" borderId="1" applyNumberFormat="0" applyAlignment="0" applyProtection="0"/>
    <xf numFmtId="0" fontId="19" fillId="7" borderId="1" applyNumberFormat="0" applyAlignment="0" applyProtection="0"/>
    <xf numFmtId="0" fontId="76" fillId="7" borderId="1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77" fillId="20" borderId="2" applyNumberFormat="0" applyAlignment="0" applyProtection="0"/>
    <xf numFmtId="0" fontId="21" fillId="20" borderId="1" applyNumberFormat="0" applyAlignment="0" applyProtection="0"/>
    <xf numFmtId="0" fontId="21" fillId="20" borderId="1" applyNumberFormat="0" applyAlignment="0" applyProtection="0"/>
    <xf numFmtId="0" fontId="78" fillId="20" borderId="1" applyNumberFormat="0" applyAlignment="0" applyProtection="0"/>
    <xf numFmtId="165" fontId="16" fillId="0" borderId="0" applyFont="0" applyFill="0" applyBorder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79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80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81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74" fontId="82" fillId="26" borderId="2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83" fillId="0" borderId="6" applyNumberFormat="0" applyFill="0" applyAlignment="0" applyProtection="0"/>
    <xf numFmtId="0" fontId="26" fillId="21" borderId="7" applyNumberFormat="0" applyAlignment="0" applyProtection="0"/>
    <xf numFmtId="0" fontId="26" fillId="21" borderId="7" applyNumberFormat="0" applyAlignment="0" applyProtection="0"/>
    <xf numFmtId="0" fontId="84" fillId="21" borderId="7" applyNumberFormat="0" applyAlignment="0" applyProtection="0"/>
    <xf numFmtId="0" fontId="16" fillId="0" borderId="0">
      <alignment vertical="top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85" fillId="22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86" fillId="0" borderId="0"/>
    <xf numFmtId="0" fontId="87" fillId="0" borderId="0">
      <alignment horizontal="left"/>
    </xf>
    <xf numFmtId="0" fontId="14" fillId="0" borderId="0"/>
    <xf numFmtId="0" fontId="14" fillId="0" borderId="0"/>
    <xf numFmtId="0" fontId="16" fillId="0" borderId="0"/>
    <xf numFmtId="0" fontId="34" fillId="0" borderId="0"/>
    <xf numFmtId="0" fontId="16" fillId="0" borderId="0"/>
    <xf numFmtId="0" fontId="34" fillId="0" borderId="0"/>
    <xf numFmtId="0" fontId="36" fillId="0" borderId="0"/>
    <xf numFmtId="0" fontId="16" fillId="0" borderId="0"/>
    <xf numFmtId="0" fontId="36" fillId="0" borderId="0"/>
    <xf numFmtId="0" fontId="16" fillId="0" borderId="0"/>
    <xf numFmtId="0" fontId="88" fillId="0" borderId="0"/>
    <xf numFmtId="0" fontId="3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43" fillId="0" borderId="0"/>
    <xf numFmtId="0" fontId="36" fillId="0" borderId="0"/>
    <xf numFmtId="0" fontId="4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8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6" fillId="23" borderId="8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91" fillId="0" borderId="9" applyNumberFormat="0" applyFill="0" applyAlignment="0" applyProtection="0"/>
    <xf numFmtId="0" fontId="45" fillId="0" borderId="0" applyNumberFormat="0" applyFont="0" applyBorder="0" applyAlignment="0">
      <alignment horizontal="center"/>
    </xf>
    <xf numFmtId="0" fontId="51" fillId="0" borderId="0"/>
    <xf numFmtId="0" fontId="51" fillId="0" borderId="0"/>
    <xf numFmtId="180" fontId="87" fillId="0" borderId="0">
      <alignment vertical="top"/>
    </xf>
    <xf numFmtId="0" fontId="51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181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93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94" fillId="4" borderId="0" applyNumberFormat="0" applyBorder="0" applyAlignment="0" applyProtection="0"/>
    <xf numFmtId="165" fontId="59" fillId="0" borderId="0">
      <protection locked="0"/>
    </xf>
    <xf numFmtId="0" fontId="25" fillId="0" borderId="6" applyNumberFormat="0" applyFill="0" applyAlignment="0" applyProtection="0"/>
    <xf numFmtId="0" fontId="19" fillId="7" borderId="1" applyNumberFormat="0" applyAlignment="0" applyProtection="0"/>
    <xf numFmtId="0" fontId="29" fillId="3" borderId="0" applyNumberFormat="0" applyBorder="0" applyAlignment="0" applyProtection="0"/>
    <xf numFmtId="0" fontId="18" fillId="16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1" fillId="20" borderId="1" applyNumberFormat="0" applyAlignment="0" applyProtection="0"/>
    <xf numFmtId="0" fontId="22" fillId="0" borderId="3" applyNumberFormat="0" applyFill="0" applyAlignment="0" applyProtection="0"/>
    <xf numFmtId="0" fontId="17" fillId="2" borderId="0" applyNumberFormat="0" applyBorder="0" applyAlignment="0" applyProtection="0"/>
    <xf numFmtId="0" fontId="31" fillId="0" borderId="9" applyNumberFormat="0" applyFill="0" applyAlignment="0" applyProtection="0"/>
    <xf numFmtId="0" fontId="26" fillId="21" borderId="7" applyNumberFormat="0" applyAlignment="0" applyProtection="0"/>
    <xf numFmtId="0" fontId="32" fillId="0" borderId="0" applyNumberFormat="0" applyFill="0" applyBorder="0" applyAlignment="0" applyProtection="0"/>
    <xf numFmtId="0" fontId="35" fillId="0" borderId="0"/>
    <xf numFmtId="0" fontId="58" fillId="0" borderId="0"/>
    <xf numFmtId="184" fontId="36" fillId="24" borderId="0" applyFill="0"/>
    <xf numFmtId="165" fontId="17" fillId="0" borderId="0" applyFont="0" applyFill="0" applyBorder="0" applyAlignment="0" applyProtection="0"/>
    <xf numFmtId="0" fontId="13" fillId="0" borderId="0"/>
    <xf numFmtId="0" fontId="98" fillId="0" borderId="0"/>
    <xf numFmtId="0" fontId="16" fillId="0" borderId="0"/>
    <xf numFmtId="0" fontId="16" fillId="0" borderId="0"/>
    <xf numFmtId="0" fontId="58" fillId="0" borderId="0">
      <alignment vertical="center"/>
    </xf>
    <xf numFmtId="0" fontId="58" fillId="0" borderId="0">
      <alignment vertical="center"/>
    </xf>
    <xf numFmtId="0" fontId="99" fillId="0" borderId="0"/>
    <xf numFmtId="0" fontId="35" fillId="0" borderId="0"/>
    <xf numFmtId="0" fontId="99" fillId="0" borderId="0"/>
    <xf numFmtId="0" fontId="35" fillId="0" borderId="0"/>
    <xf numFmtId="0" fontId="12" fillId="0" borderId="0"/>
    <xf numFmtId="166" fontId="16" fillId="0" borderId="0" applyFont="0" applyFill="0" applyBorder="0" applyAlignment="0" applyProtection="0"/>
    <xf numFmtId="0" fontId="11" fillId="0" borderId="0"/>
    <xf numFmtId="0" fontId="10" fillId="0" borderId="0"/>
    <xf numFmtId="0" fontId="4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122" fillId="0" borderId="0"/>
    <xf numFmtId="0" fontId="16" fillId="0" borderId="0"/>
    <xf numFmtId="0" fontId="6" fillId="0" borderId="0"/>
    <xf numFmtId="43" fontId="16" fillId="0" borderId="0" applyFont="0" applyFill="0" applyBorder="0" applyAlignment="0" applyProtection="0"/>
    <xf numFmtId="0" fontId="6" fillId="0" borderId="0"/>
    <xf numFmtId="0" fontId="36" fillId="0" borderId="0"/>
    <xf numFmtId="0" fontId="6" fillId="0" borderId="0"/>
    <xf numFmtId="0" fontId="6" fillId="0" borderId="0"/>
    <xf numFmtId="0" fontId="1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17" fillId="0" borderId="0"/>
    <xf numFmtId="0" fontId="3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4" fontId="139" fillId="0" borderId="0">
      <alignment vertical="center"/>
    </xf>
    <xf numFmtId="4" fontId="139" fillId="0" borderId="0">
      <alignment vertical="center"/>
    </xf>
    <xf numFmtId="0" fontId="40" fillId="0" borderId="0"/>
    <xf numFmtId="0" fontId="140" fillId="2" borderId="0" applyNumberFormat="0" applyBorder="0" applyAlignment="0" applyProtection="0"/>
    <xf numFmtId="0" fontId="140" fillId="3" borderId="0" applyNumberFormat="0" applyBorder="0" applyAlignment="0" applyProtection="0"/>
    <xf numFmtId="0" fontId="140" fillId="4" borderId="0" applyNumberFormat="0" applyBorder="0" applyAlignment="0" applyProtection="0"/>
    <xf numFmtId="0" fontId="140" fillId="5" borderId="0" applyNumberFormat="0" applyBorder="0" applyAlignment="0" applyProtection="0"/>
    <xf numFmtId="0" fontId="140" fillId="6" borderId="0" applyNumberFormat="0" applyBorder="0" applyAlignment="0" applyProtection="0"/>
    <xf numFmtId="0" fontId="140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2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4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5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6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7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40" fillId="8" borderId="0" applyNumberFormat="0" applyBorder="0" applyAlignment="0" applyProtection="0"/>
    <xf numFmtId="0" fontId="140" fillId="9" borderId="0" applyNumberFormat="0" applyBorder="0" applyAlignment="0" applyProtection="0"/>
    <xf numFmtId="0" fontId="140" fillId="10" borderId="0" applyNumberFormat="0" applyBorder="0" applyAlignment="0" applyProtection="0"/>
    <xf numFmtId="0" fontId="140" fillId="5" borderId="0" applyNumberFormat="0" applyBorder="0" applyAlignment="0" applyProtection="0"/>
    <xf numFmtId="0" fontId="140" fillId="8" borderId="0" applyNumberFormat="0" applyBorder="0" applyAlignment="0" applyProtection="0"/>
    <xf numFmtId="0" fontId="140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8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7" fillId="9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7" fillId="38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7" fillId="10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7" fillId="39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5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8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11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41" fillId="12" borderId="0" applyNumberFormat="0" applyBorder="0" applyAlignment="0" applyProtection="0"/>
    <xf numFmtId="0" fontId="141" fillId="9" borderId="0" applyNumberFormat="0" applyBorder="0" applyAlignment="0" applyProtection="0"/>
    <xf numFmtId="0" fontId="141" fillId="10" borderId="0" applyNumberFormat="0" applyBorder="0" applyAlignment="0" applyProtection="0"/>
    <xf numFmtId="0" fontId="141" fillId="13" borderId="0" applyNumberFormat="0" applyBorder="0" applyAlignment="0" applyProtection="0"/>
    <xf numFmtId="0" fontId="141" fillId="14" borderId="0" applyNumberFormat="0" applyBorder="0" applyAlignment="0" applyProtection="0"/>
    <xf numFmtId="0" fontId="141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41" fillId="16" borderId="0" applyNumberFormat="0" applyBorder="0" applyAlignment="0" applyProtection="0"/>
    <xf numFmtId="0" fontId="141" fillId="17" borderId="0" applyNumberFormat="0" applyBorder="0" applyAlignment="0" applyProtection="0"/>
    <xf numFmtId="0" fontId="141" fillId="18" borderId="0" applyNumberFormat="0" applyBorder="0" applyAlignment="0" applyProtection="0"/>
    <xf numFmtId="0" fontId="141" fillId="13" borderId="0" applyNumberFormat="0" applyBorder="0" applyAlignment="0" applyProtection="0"/>
    <xf numFmtId="0" fontId="141" fillId="14" borderId="0" applyNumberFormat="0" applyBorder="0" applyAlignment="0" applyProtection="0"/>
    <xf numFmtId="0" fontId="141" fillId="19" borderId="0" applyNumberFormat="0" applyBorder="0" applyAlignment="0" applyProtection="0"/>
    <xf numFmtId="0" fontId="142" fillId="3" borderId="0" applyNumberFormat="0" applyBorder="0" applyAlignment="0" applyProtection="0"/>
    <xf numFmtId="0" fontId="143" fillId="20" borderId="1" applyNumberFormat="0" applyAlignment="0" applyProtection="0"/>
    <xf numFmtId="0" fontId="144" fillId="21" borderId="7" applyNumberFormat="0" applyAlignment="0" applyProtection="0"/>
    <xf numFmtId="0" fontId="145" fillId="0" borderId="0" applyNumberFormat="0" applyFill="0" applyBorder="0" applyAlignment="0" applyProtection="0"/>
    <xf numFmtId="0" fontId="146" fillId="4" borderId="0" applyNumberFormat="0" applyBorder="0" applyAlignment="0" applyProtection="0"/>
    <xf numFmtId="0" fontId="79" fillId="0" borderId="3" applyNumberFormat="0" applyFill="0" applyAlignment="0" applyProtection="0"/>
    <xf numFmtId="0" fontId="80" fillId="0" borderId="4" applyNumberFormat="0" applyFill="0" applyAlignment="0" applyProtection="0"/>
    <xf numFmtId="0" fontId="81" fillId="0" borderId="5" applyNumberFormat="0" applyFill="0" applyAlignment="0" applyProtection="0"/>
    <xf numFmtId="0" fontId="81" fillId="0" borderId="0" applyNumberFormat="0" applyFill="0" applyBorder="0" applyAlignment="0" applyProtection="0"/>
    <xf numFmtId="0" fontId="147" fillId="7" borderId="1" applyNumberFormat="0" applyAlignment="0" applyProtection="0"/>
    <xf numFmtId="0" fontId="148" fillId="0" borderId="9" applyNumberFormat="0" applyFill="0" applyAlignment="0" applyProtection="0"/>
    <xf numFmtId="0" fontId="149" fillId="22" borderId="0" applyNumberFormat="0" applyBorder="0" applyAlignment="0" applyProtection="0"/>
    <xf numFmtId="0" fontId="150" fillId="0" borderId="0" applyNumberFormat="0" applyFill="0" applyBorder="0" applyAlignment="0" applyProtection="0"/>
    <xf numFmtId="0" fontId="40" fillId="23" borderId="8" applyNumberFormat="0" applyFont="0" applyAlignment="0" applyProtection="0"/>
    <xf numFmtId="0" fontId="40" fillId="23" borderId="8" applyNumberFormat="0" applyFont="0" applyAlignment="0" applyProtection="0"/>
    <xf numFmtId="0" fontId="40" fillId="23" borderId="8" applyNumberFormat="0" applyFont="0" applyAlignment="0" applyProtection="0"/>
    <xf numFmtId="0" fontId="151" fillId="20" borderId="2" applyNumberFormat="0" applyAlignment="0" applyProtection="0"/>
    <xf numFmtId="0" fontId="93" fillId="45" borderId="0">
      <alignment horizontal="left" vertical="center"/>
    </xf>
    <xf numFmtId="0" fontId="152" fillId="0" borderId="0">
      <alignment horizontal="right" vertical="center"/>
    </xf>
    <xf numFmtId="0" fontId="153" fillId="0" borderId="0">
      <alignment horizontal="left" vertical="top"/>
    </xf>
    <xf numFmtId="0" fontId="93" fillId="46" borderId="0">
      <alignment horizontal="left" vertical="center"/>
    </xf>
    <xf numFmtId="0" fontId="153" fillId="0" borderId="0">
      <alignment horizontal="left" vertical="center"/>
    </xf>
    <xf numFmtId="0" fontId="154" fillId="0" borderId="0">
      <alignment horizontal="left" vertical="top"/>
    </xf>
    <xf numFmtId="0" fontId="93" fillId="45" borderId="0">
      <alignment horizontal="left" vertical="center"/>
    </xf>
    <xf numFmtId="0" fontId="154" fillId="0" borderId="0">
      <alignment horizontal="left" vertical="top"/>
    </xf>
    <xf numFmtId="0" fontId="93" fillId="45" borderId="0">
      <alignment horizontal="center" vertical="center"/>
    </xf>
    <xf numFmtId="0" fontId="154" fillId="0" borderId="0">
      <alignment horizontal="center" vertical="center"/>
    </xf>
    <xf numFmtId="0" fontId="155" fillId="45" borderId="0">
      <alignment horizontal="left" vertical="center"/>
    </xf>
    <xf numFmtId="0" fontId="154" fillId="0" borderId="0">
      <alignment horizontal="center" vertical="center"/>
    </xf>
    <xf numFmtId="0" fontId="154" fillId="0" borderId="0">
      <alignment horizontal="center" vertical="center"/>
    </xf>
    <xf numFmtId="0" fontId="154" fillId="0" borderId="0">
      <alignment horizontal="center" vertical="center"/>
    </xf>
    <xf numFmtId="0" fontId="156" fillId="0" borderId="0">
      <alignment horizontal="center" vertical="center"/>
    </xf>
    <xf numFmtId="0" fontId="154" fillId="0" borderId="0">
      <alignment horizontal="left" vertical="top"/>
    </xf>
    <xf numFmtId="0" fontId="154" fillId="0" borderId="0">
      <alignment horizontal="left" vertical="center"/>
    </xf>
    <xf numFmtId="0" fontId="154" fillId="0" borderId="0">
      <alignment horizontal="left" vertical="top"/>
    </xf>
    <xf numFmtId="0" fontId="154" fillId="0" borderId="0">
      <alignment horizontal="right" vertical="center"/>
    </xf>
    <xf numFmtId="0" fontId="154" fillId="0" borderId="0">
      <alignment horizontal="center" vertical="center"/>
    </xf>
    <xf numFmtId="0" fontId="154" fillId="0" borderId="0">
      <alignment horizontal="center" vertical="center"/>
    </xf>
    <xf numFmtId="0" fontId="154" fillId="0" borderId="0">
      <alignment horizontal="left" vertical="top"/>
    </xf>
    <xf numFmtId="0" fontId="154" fillId="0" borderId="0">
      <alignment horizontal="left" vertical="top"/>
    </xf>
    <xf numFmtId="0" fontId="154" fillId="0" borderId="0">
      <alignment horizontal="right" vertical="center"/>
    </xf>
    <xf numFmtId="0" fontId="154" fillId="0" borderId="0">
      <alignment horizontal="right" vertical="center"/>
    </xf>
    <xf numFmtId="0" fontId="154" fillId="0" borderId="0">
      <alignment horizontal="right" vertical="top"/>
    </xf>
    <xf numFmtId="0" fontId="154" fillId="0" borderId="0">
      <alignment horizontal="left" vertical="center"/>
    </xf>
    <xf numFmtId="0" fontId="157" fillId="0" borderId="0">
      <alignment horizontal="right" vertical="top"/>
    </xf>
    <xf numFmtId="0" fontId="93" fillId="46" borderId="0">
      <alignment horizontal="center" vertical="center"/>
    </xf>
    <xf numFmtId="0" fontId="93" fillId="0" borderId="0">
      <alignment horizontal="left" vertical="center"/>
    </xf>
    <xf numFmtId="0" fontId="154" fillId="0" borderId="0">
      <alignment horizontal="right" vertical="top"/>
    </xf>
    <xf numFmtId="0" fontId="154" fillId="0" borderId="0">
      <alignment horizontal="left" vertical="top"/>
    </xf>
    <xf numFmtId="0" fontId="93" fillId="46" borderId="0">
      <alignment horizontal="center" vertical="center"/>
    </xf>
    <xf numFmtId="0" fontId="93" fillId="46" borderId="0">
      <alignment horizontal="center" vertical="center"/>
    </xf>
    <xf numFmtId="0" fontId="93" fillId="46" borderId="0">
      <alignment horizontal="center" vertical="center"/>
    </xf>
    <xf numFmtId="0" fontId="158" fillId="46" borderId="0">
      <alignment horizontal="left" vertical="top"/>
    </xf>
    <xf numFmtId="0" fontId="158" fillId="46" borderId="0">
      <alignment horizontal="right" vertical="top"/>
    </xf>
    <xf numFmtId="0" fontId="158" fillId="46" borderId="0">
      <alignment horizontal="right" vertical="top"/>
    </xf>
    <xf numFmtId="0" fontId="159" fillId="46" borderId="0">
      <alignment horizontal="left" vertical="top"/>
    </xf>
    <xf numFmtId="0" fontId="159" fillId="46" borderId="0">
      <alignment horizontal="right" vertical="top"/>
    </xf>
    <xf numFmtId="0" fontId="154" fillId="0" borderId="0">
      <alignment horizontal="left" vertical="top"/>
    </xf>
    <xf numFmtId="0" fontId="154" fillId="0" borderId="0">
      <alignment horizontal="left" vertical="center"/>
    </xf>
    <xf numFmtId="0" fontId="160" fillId="46" borderId="0">
      <alignment horizontal="center" vertical="center"/>
    </xf>
    <xf numFmtId="0" fontId="93" fillId="0" borderId="0">
      <alignment horizontal="left" vertical="top"/>
    </xf>
    <xf numFmtId="0" fontId="93" fillId="46" borderId="0">
      <alignment horizontal="left" vertical="top"/>
    </xf>
    <xf numFmtId="0" fontId="93" fillId="46" borderId="0">
      <alignment horizontal="right" vertical="top"/>
    </xf>
    <xf numFmtId="0" fontId="93" fillId="46" borderId="0">
      <alignment horizontal="right" vertical="top"/>
    </xf>
    <xf numFmtId="0" fontId="93" fillId="46" borderId="0">
      <alignment horizontal="left"/>
    </xf>
    <xf numFmtId="0" fontId="160" fillId="46" borderId="0">
      <alignment horizontal="left" vertical="top"/>
    </xf>
    <xf numFmtId="0" fontId="93" fillId="46" borderId="0">
      <alignment horizontal="left"/>
    </xf>
    <xf numFmtId="0" fontId="93" fillId="46" borderId="0">
      <alignment horizontal="left"/>
    </xf>
    <xf numFmtId="0" fontId="160" fillId="46" borderId="0">
      <alignment horizontal="left" vertical="top"/>
    </xf>
    <xf numFmtId="0" fontId="93" fillId="46" borderId="0">
      <alignment horizontal="left"/>
    </xf>
    <xf numFmtId="0" fontId="93" fillId="46" borderId="0">
      <alignment horizontal="right" vertical="top"/>
    </xf>
    <xf numFmtId="0" fontId="161" fillId="45" borderId="0">
      <alignment horizontal="center" vertical="center"/>
    </xf>
    <xf numFmtId="0" fontId="162" fillId="0" borderId="0">
      <alignment horizontal="center" vertical="center"/>
    </xf>
    <xf numFmtId="0" fontId="154" fillId="0" borderId="0">
      <alignment horizontal="left" vertical="top"/>
    </xf>
    <xf numFmtId="0" fontId="161" fillId="46" borderId="0">
      <alignment horizontal="center" vertical="center"/>
    </xf>
    <xf numFmtId="0" fontId="93" fillId="46" borderId="0">
      <alignment horizontal="left" vertical="top"/>
    </xf>
    <xf numFmtId="0" fontId="93" fillId="46" borderId="0">
      <alignment horizontal="left"/>
    </xf>
    <xf numFmtId="0" fontId="93" fillId="46" borderId="0">
      <alignment horizontal="left" vertical="top"/>
    </xf>
    <xf numFmtId="0" fontId="93" fillId="46" borderId="0">
      <alignment horizontal="left"/>
    </xf>
    <xf numFmtId="0" fontId="93" fillId="46" borderId="0">
      <alignment horizontal="left"/>
    </xf>
    <xf numFmtId="0" fontId="93" fillId="46" borderId="0">
      <alignment horizontal="left" vertical="top"/>
    </xf>
    <xf numFmtId="0" fontId="93" fillId="46" borderId="0">
      <alignment horizontal="left"/>
    </xf>
    <xf numFmtId="0" fontId="93" fillId="0" borderId="0">
      <alignment horizontal="left"/>
    </xf>
    <xf numFmtId="0" fontId="93" fillId="45" borderId="0">
      <alignment horizontal="center" vertical="center"/>
    </xf>
    <xf numFmtId="0" fontId="154" fillId="0" borderId="0">
      <alignment horizontal="center" vertical="top"/>
    </xf>
    <xf numFmtId="0" fontId="163" fillId="0" borderId="0">
      <alignment horizontal="center" vertical="top"/>
    </xf>
    <xf numFmtId="0" fontId="93" fillId="46" borderId="0">
      <alignment horizontal="center" vertical="center"/>
    </xf>
    <xf numFmtId="0" fontId="93" fillId="0" borderId="0">
      <alignment horizontal="center" vertical="top"/>
    </xf>
    <xf numFmtId="0" fontId="156" fillId="0" borderId="0">
      <alignment horizontal="left" vertical="top"/>
    </xf>
    <xf numFmtId="0" fontId="153" fillId="0" borderId="0">
      <alignment horizontal="center" vertical="top"/>
    </xf>
    <xf numFmtId="0" fontId="93" fillId="45" borderId="0">
      <alignment horizontal="center" vertical="center"/>
    </xf>
    <xf numFmtId="0" fontId="154" fillId="0" borderId="0">
      <alignment horizontal="left" vertical="top"/>
    </xf>
    <xf numFmtId="0" fontId="156" fillId="0" borderId="0">
      <alignment horizontal="left" vertical="top"/>
    </xf>
    <xf numFmtId="0" fontId="93" fillId="46" borderId="0">
      <alignment horizontal="center" vertical="center"/>
    </xf>
    <xf numFmtId="0" fontId="93" fillId="45" borderId="0">
      <alignment horizontal="left" vertical="center"/>
    </xf>
    <xf numFmtId="0" fontId="156" fillId="0" borderId="0">
      <alignment horizontal="left" vertical="center"/>
    </xf>
    <xf numFmtId="0" fontId="156" fillId="0" borderId="0">
      <alignment horizontal="center" vertical="top"/>
    </xf>
    <xf numFmtId="0" fontId="93" fillId="45" borderId="0">
      <alignment horizontal="left" vertical="center"/>
    </xf>
    <xf numFmtId="0" fontId="156" fillId="0" borderId="0">
      <alignment horizontal="left" vertical="top"/>
    </xf>
    <xf numFmtId="0" fontId="154" fillId="0" borderId="0">
      <alignment horizontal="left" vertical="top"/>
    </xf>
    <xf numFmtId="0" fontId="27" fillId="0" borderId="0" applyNumberFormat="0" applyFill="0" applyBorder="0" applyAlignment="0" applyProtection="0"/>
    <xf numFmtId="0" fontId="164" fillId="0" borderId="6" applyNumberFormat="0" applyFill="0" applyAlignment="0" applyProtection="0"/>
    <xf numFmtId="0" fontId="165" fillId="0" borderId="0" applyNumberFormat="0" applyFill="0" applyBorder="0" applyAlignment="0" applyProtection="0"/>
    <xf numFmtId="0" fontId="44" fillId="0" borderId="10">
      <alignment horizontal="center"/>
    </xf>
    <xf numFmtId="0" fontId="44" fillId="0" borderId="10">
      <alignment horizontal="center"/>
    </xf>
    <xf numFmtId="0" fontId="16" fillId="0" borderId="0">
      <alignment vertical="top"/>
    </xf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47" borderId="0" applyNumberFormat="0" applyBorder="0" applyAlignment="0" applyProtection="0"/>
    <xf numFmtId="0" fontId="18" fillId="47" borderId="0" applyNumberFormat="0" applyBorder="0" applyAlignment="0" applyProtection="0"/>
    <xf numFmtId="0" fontId="18" fillId="47" borderId="0" applyNumberFormat="0" applyBorder="0" applyAlignment="0" applyProtection="0"/>
    <xf numFmtId="0" fontId="18" fillId="47" borderId="0" applyNumberFormat="0" applyBorder="0" applyAlignment="0" applyProtection="0"/>
    <xf numFmtId="0" fontId="18" fillId="4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48" borderId="0" applyNumberFormat="0" applyBorder="0" applyAlignment="0" applyProtection="0"/>
    <xf numFmtId="0" fontId="18" fillId="48" borderId="0" applyNumberFormat="0" applyBorder="0" applyAlignment="0" applyProtection="0"/>
    <xf numFmtId="0" fontId="18" fillId="48" borderId="0" applyNumberFormat="0" applyBorder="0" applyAlignment="0" applyProtection="0"/>
    <xf numFmtId="0" fontId="18" fillId="48" borderId="0" applyNumberFormat="0" applyBorder="0" applyAlignment="0" applyProtection="0"/>
    <xf numFmtId="0" fontId="18" fillId="4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49" borderId="0" applyNumberFormat="0" applyBorder="0" applyAlignment="0" applyProtection="0"/>
    <xf numFmtId="0" fontId="18" fillId="49" borderId="0" applyNumberFormat="0" applyBorder="0" applyAlignment="0" applyProtection="0"/>
    <xf numFmtId="0" fontId="18" fillId="49" borderId="0" applyNumberFormat="0" applyBorder="0" applyAlignment="0" applyProtection="0"/>
    <xf numFmtId="0" fontId="18" fillId="49" borderId="0" applyNumberFormat="0" applyBorder="0" applyAlignment="0" applyProtection="0"/>
    <xf numFmtId="0" fontId="18" fillId="49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50" borderId="0" applyNumberFormat="0" applyBorder="0" applyAlignment="0" applyProtection="0"/>
    <xf numFmtId="0" fontId="18" fillId="50" borderId="0" applyNumberFormat="0" applyBorder="0" applyAlignment="0" applyProtection="0"/>
    <xf numFmtId="0" fontId="18" fillId="50" borderId="0" applyNumberFormat="0" applyBorder="0" applyAlignment="0" applyProtection="0"/>
    <xf numFmtId="0" fontId="18" fillId="50" borderId="0" applyNumberFormat="0" applyBorder="0" applyAlignment="0" applyProtection="0"/>
    <xf numFmtId="0" fontId="18" fillId="50" borderId="0" applyNumberFormat="0" applyBorder="0" applyAlignment="0" applyProtection="0"/>
    <xf numFmtId="0" fontId="19" fillId="36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36" borderId="1" applyNumberFormat="0" applyAlignment="0" applyProtection="0"/>
    <xf numFmtId="0" fontId="19" fillId="36" borderId="1" applyNumberFormat="0" applyAlignment="0" applyProtection="0"/>
    <xf numFmtId="0" fontId="19" fillId="36" borderId="1" applyNumberFormat="0" applyAlignment="0" applyProtection="0"/>
    <xf numFmtId="0" fontId="19" fillId="36" borderId="1" applyNumberFormat="0" applyAlignment="0" applyProtection="0"/>
    <xf numFmtId="0" fontId="19" fillId="36" borderId="1" applyNumberFormat="0" applyAlignment="0" applyProtection="0"/>
    <xf numFmtId="0" fontId="44" fillId="0" borderId="10">
      <alignment horizontal="center"/>
    </xf>
    <xf numFmtId="0" fontId="44" fillId="0" borderId="10">
      <alignment horizontal="center"/>
    </xf>
    <xf numFmtId="0" fontId="20" fillId="51" borderId="2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20" fillId="51" borderId="2" applyNumberFormat="0" applyAlignment="0" applyProtection="0"/>
    <xf numFmtId="0" fontId="20" fillId="51" borderId="2" applyNumberFormat="0" applyAlignment="0" applyProtection="0"/>
    <xf numFmtId="0" fontId="20" fillId="51" borderId="2" applyNumberFormat="0" applyAlignment="0" applyProtection="0"/>
    <xf numFmtId="0" fontId="20" fillId="51" borderId="2" applyNumberFormat="0" applyAlignment="0" applyProtection="0"/>
    <xf numFmtId="0" fontId="20" fillId="51" borderId="2" applyNumberFormat="0" applyAlignment="0" applyProtection="0"/>
    <xf numFmtId="0" fontId="21" fillId="51" borderId="1" applyNumberFormat="0" applyAlignment="0" applyProtection="0"/>
    <xf numFmtId="0" fontId="21" fillId="20" borderId="1" applyNumberFormat="0" applyAlignment="0" applyProtection="0"/>
    <xf numFmtId="0" fontId="21" fillId="20" borderId="1" applyNumberFormat="0" applyAlignment="0" applyProtection="0"/>
    <xf numFmtId="0" fontId="21" fillId="20" borderId="1" applyNumberFormat="0" applyAlignment="0" applyProtection="0"/>
    <xf numFmtId="0" fontId="21" fillId="20" borderId="1" applyNumberFormat="0" applyAlignment="0" applyProtection="0"/>
    <xf numFmtId="0" fontId="21" fillId="51" borderId="1" applyNumberFormat="0" applyAlignment="0" applyProtection="0"/>
    <xf numFmtId="0" fontId="21" fillId="51" borderId="1" applyNumberFormat="0" applyAlignment="0" applyProtection="0"/>
    <xf numFmtId="0" fontId="21" fillId="51" borderId="1" applyNumberFormat="0" applyAlignment="0" applyProtection="0"/>
    <xf numFmtId="0" fontId="21" fillId="51" borderId="1" applyNumberFormat="0" applyAlignment="0" applyProtection="0"/>
    <xf numFmtId="0" fontId="21" fillId="51" borderId="1" applyNumberFormat="0" applyAlignment="0" applyProtection="0"/>
    <xf numFmtId="14" fontId="73" fillId="0" borderId="0">
      <alignment horizontal="center" wrapText="1"/>
    </xf>
    <xf numFmtId="188" fontId="16" fillId="0" borderId="0" applyFont="0" applyFill="0" applyBorder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40" fillId="0" borderId="0"/>
    <xf numFmtId="0" fontId="16" fillId="0" borderId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40" fillId="0" borderId="0"/>
    <xf numFmtId="0" fontId="16" fillId="0" borderId="0"/>
    <xf numFmtId="0" fontId="16" fillId="0" borderId="0"/>
    <xf numFmtId="0" fontId="40" fillId="0" borderId="0"/>
    <xf numFmtId="0" fontId="16" fillId="0" borderId="0"/>
    <xf numFmtId="0" fontId="16" fillId="0" borderId="0"/>
    <xf numFmtId="0" fontId="40" fillId="0" borderId="0"/>
    <xf numFmtId="0" fontId="16" fillId="0" borderId="0"/>
    <xf numFmtId="0" fontId="16" fillId="0" borderId="0"/>
    <xf numFmtId="0" fontId="150" fillId="0" borderId="19" applyNumberFormat="0" applyFill="0" applyAlignment="0" applyProtection="0"/>
    <xf numFmtId="0" fontId="40" fillId="0" borderId="0"/>
    <xf numFmtId="0" fontId="16" fillId="0" borderId="0"/>
    <xf numFmtId="0" fontId="16" fillId="0" borderId="0"/>
    <xf numFmtId="0" fontId="26" fillId="21" borderId="7" applyNumberFormat="0" applyAlignment="0" applyProtection="0"/>
    <xf numFmtId="0" fontId="26" fillId="21" borderId="7" applyNumberFormat="0" applyAlignment="0" applyProtection="0"/>
    <xf numFmtId="0" fontId="26" fillId="21" borderId="7" applyNumberFormat="0" applyAlignment="0" applyProtection="0"/>
    <xf numFmtId="0" fontId="26" fillId="21" borderId="7" applyNumberFormat="0" applyAlignment="0" applyProtection="0"/>
    <xf numFmtId="0" fontId="26" fillId="52" borderId="7" applyNumberFormat="0" applyAlignment="0" applyProtection="0"/>
    <xf numFmtId="0" fontId="26" fillId="52" borderId="7" applyNumberFormat="0" applyAlignment="0" applyProtection="0"/>
    <xf numFmtId="0" fontId="26" fillId="52" borderId="7" applyNumberFormat="0" applyAlignment="0" applyProtection="0"/>
    <xf numFmtId="0" fontId="26" fillId="52" borderId="7" applyNumberFormat="0" applyAlignment="0" applyProtection="0"/>
    <xf numFmtId="0" fontId="26" fillId="52" borderId="7" applyNumberFormat="0" applyAlignment="0" applyProtection="0"/>
    <xf numFmtId="0" fontId="44" fillId="0" borderId="10">
      <alignment horizontal="center" wrapText="1"/>
    </xf>
    <xf numFmtId="0" fontId="44" fillId="0" borderId="10">
      <alignment horizontal="center" wrapText="1"/>
    </xf>
    <xf numFmtId="0" fontId="16" fillId="0" borderId="0">
      <alignment vertical="top"/>
    </xf>
    <xf numFmtId="0" fontId="40" fillId="0" borderId="0"/>
    <xf numFmtId="0" fontId="16" fillId="0" borderId="0"/>
    <xf numFmtId="0" fontId="16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53" borderId="0" applyNumberFormat="0" applyBorder="0" applyAlignment="0" applyProtection="0"/>
    <xf numFmtId="0" fontId="28" fillId="53" borderId="0" applyNumberFormat="0" applyBorder="0" applyAlignment="0" applyProtection="0"/>
    <xf numFmtId="0" fontId="28" fillId="53" borderId="0" applyNumberFormat="0" applyBorder="0" applyAlignment="0" applyProtection="0"/>
    <xf numFmtId="0" fontId="28" fillId="53" borderId="0" applyNumberFormat="0" applyBorder="0" applyAlignment="0" applyProtection="0"/>
    <xf numFmtId="0" fontId="28" fillId="53" borderId="0" applyNumberFormat="0" applyBorder="0" applyAlignment="0" applyProtection="0"/>
    <xf numFmtId="0" fontId="40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6" fillId="0" borderId="0"/>
    <xf numFmtId="0" fontId="40" fillId="0" borderId="0"/>
    <xf numFmtId="0" fontId="122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16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36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58" fillId="0" borderId="0">
      <alignment vertical="center"/>
    </xf>
    <xf numFmtId="0" fontId="40" fillId="0" borderId="0"/>
    <xf numFmtId="0" fontId="49" fillId="0" borderId="0"/>
    <xf numFmtId="0" fontId="36" fillId="0" borderId="0"/>
    <xf numFmtId="0" fontId="17" fillId="0" borderId="0"/>
    <xf numFmtId="0" fontId="3" fillId="0" borderId="0"/>
    <xf numFmtId="0" fontId="122" fillId="0" borderId="0"/>
    <xf numFmtId="0" fontId="36" fillId="0" borderId="0"/>
    <xf numFmtId="0" fontId="16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4" fillId="0" borderId="10">
      <alignment horizontal="center" wrapText="1"/>
    </xf>
    <xf numFmtId="0" fontId="44" fillId="0" borderId="10">
      <alignment horizontal="center" wrapText="1"/>
    </xf>
    <xf numFmtId="0" fontId="16" fillId="0" borderId="0" applyBorder="0">
      <alignment vertical="top" wrapText="1"/>
    </xf>
    <xf numFmtId="0" fontId="36" fillId="0" borderId="10" applyBorder="0" applyAlignment="0">
      <alignment horizontal="center" wrapText="1"/>
    </xf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6" fillId="54" borderId="8" applyNumberFormat="0" applyAlignment="0" applyProtection="0"/>
    <xf numFmtId="0" fontId="36" fillId="23" borderId="8" applyNumberFormat="0" applyFont="0" applyAlignment="0" applyProtection="0"/>
    <xf numFmtId="0" fontId="36" fillId="23" borderId="8" applyNumberFormat="0" applyFont="0" applyAlignment="0" applyProtection="0"/>
    <xf numFmtId="0" fontId="36" fillId="54" borderId="8" applyNumberFormat="0" applyAlignment="0" applyProtection="0"/>
    <xf numFmtId="0" fontId="36" fillId="23" borderId="8" applyNumberFormat="0" applyFont="0" applyAlignment="0" applyProtection="0"/>
    <xf numFmtId="0" fontId="36" fillId="23" borderId="8" applyNumberFormat="0" applyFont="0" applyAlignment="0" applyProtection="0"/>
    <xf numFmtId="0" fontId="36" fillId="54" borderId="8" applyNumberFormat="0" applyAlignment="0" applyProtection="0"/>
    <xf numFmtId="0" fontId="36" fillId="54" borderId="8" applyNumberFormat="0" applyAlignment="0" applyProtection="0"/>
    <xf numFmtId="0" fontId="36" fillId="54" borderId="8" applyNumberFormat="0" applyAlignment="0" applyProtection="0"/>
    <xf numFmtId="0" fontId="36" fillId="54" borderId="8" applyNumberFormat="0" applyAlignment="0" applyProtection="0"/>
    <xf numFmtId="0" fontId="36" fillId="54" borderId="8" applyNumberFormat="0" applyAlignment="0" applyProtection="0"/>
    <xf numFmtId="0" fontId="44" fillId="0" borderId="10">
      <alignment horizontal="center"/>
    </xf>
    <xf numFmtId="0" fontId="44" fillId="0" borderId="10">
      <alignment horizontal="center"/>
    </xf>
    <xf numFmtId="0" fontId="40" fillId="0" borderId="0"/>
    <xf numFmtId="0" fontId="16" fillId="0" borderId="0"/>
    <xf numFmtId="0" fontId="44" fillId="0" borderId="10">
      <alignment horizontal="center" wrapText="1"/>
    </xf>
    <xf numFmtId="0" fontId="44" fillId="0" borderId="10">
      <alignment horizontal="center" wrapText="1"/>
    </xf>
    <xf numFmtId="0" fontId="40" fillId="0" borderId="0"/>
    <xf numFmtId="0" fontId="16" fillId="0" borderId="0"/>
    <xf numFmtId="0" fontId="16" fillId="0" borderId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186" fontId="168" fillId="0" borderId="0" applyFont="0">
      <alignment horizontal="center"/>
    </xf>
    <xf numFmtId="0" fontId="87" fillId="0" borderId="0">
      <alignment vertical="top"/>
    </xf>
    <xf numFmtId="0" fontId="15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2" fontId="150" fillId="0" borderId="0" applyFill="0" applyBorder="0" applyAlignment="0" applyProtection="0"/>
    <xf numFmtId="18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40" fillId="0" borderId="0"/>
    <xf numFmtId="0" fontId="16" fillId="0" borderId="0"/>
    <xf numFmtId="0" fontId="2" fillId="0" borderId="0"/>
    <xf numFmtId="0" fontId="16" fillId="0" borderId="0"/>
    <xf numFmtId="0" fontId="4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164" fontId="3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38" fontId="87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</cellStyleXfs>
  <cellXfs count="1032">
    <xf numFmtId="0" fontId="0" fillId="0" borderId="0" xfId="0"/>
    <xf numFmtId="0" fontId="37" fillId="0" borderId="0" xfId="53" applyFont="1"/>
    <xf numFmtId="0" fontId="44" fillId="0" borderId="0" xfId="53" applyFont="1"/>
    <xf numFmtId="0" fontId="44" fillId="0" borderId="0" xfId="53" applyFont="1" applyAlignment="1">
      <alignment horizontal="center" vertical="top"/>
    </xf>
    <xf numFmtId="0" fontId="50" fillId="0" borderId="0" xfId="53" applyFont="1" applyAlignment="1">
      <alignment horizontal="center" vertical="top"/>
    </xf>
    <xf numFmtId="49" fontId="50" fillId="0" borderId="0" xfId="53" applyNumberFormat="1" applyFont="1" applyAlignment="1">
      <alignment horizontal="left" vertical="top"/>
    </xf>
    <xf numFmtId="0" fontId="50" fillId="0" borderId="0" xfId="53" applyFont="1" applyAlignment="1">
      <alignment horizontal="left" vertical="top"/>
    </xf>
    <xf numFmtId="0" fontId="50" fillId="0" borderId="0" xfId="53" applyFont="1" applyAlignment="1">
      <alignment horizontal="center" vertical="center"/>
    </xf>
    <xf numFmtId="0" fontId="50" fillId="0" borderId="0" xfId="53" applyFont="1"/>
    <xf numFmtId="49" fontId="44" fillId="0" borderId="0" xfId="53" applyNumberFormat="1" applyFont="1" applyAlignment="1">
      <alignment horizontal="left" vertical="top"/>
    </xf>
    <xf numFmtId="0" fontId="95" fillId="0" borderId="0" xfId="53" applyFont="1" applyAlignment="1">
      <alignment horizontal="left" vertical="top"/>
    </xf>
    <xf numFmtId="0" fontId="44" fillId="0" borderId="0" xfId="53" applyFont="1" applyAlignment="1">
      <alignment horizontal="center" vertical="center"/>
    </xf>
    <xf numFmtId="0" fontId="50" fillId="0" borderId="10" xfId="53" applyFont="1" applyBorder="1" applyAlignment="1">
      <alignment horizontal="center" vertical="center"/>
    </xf>
    <xf numFmtId="49" fontId="50" fillId="0" borderId="10" xfId="53" applyNumberFormat="1" applyFont="1" applyBorder="1" applyAlignment="1">
      <alignment horizontal="center" vertical="center"/>
    </xf>
    <xf numFmtId="0" fontId="44" fillId="0" borderId="10" xfId="53" applyFont="1" applyBorder="1" applyAlignment="1">
      <alignment horizontal="left" vertical="top" wrapText="1"/>
    </xf>
    <xf numFmtId="4" fontId="44" fillId="0" borderId="0" xfId="53" applyNumberFormat="1" applyFont="1"/>
    <xf numFmtId="0" fontId="44" fillId="0" borderId="10" xfId="53" applyFont="1" applyBorder="1" applyAlignment="1">
      <alignment horizontal="center" vertical="top"/>
    </xf>
    <xf numFmtId="49" fontId="44" fillId="0" borderId="10" xfId="53" applyNumberFormat="1" applyFont="1" applyBorder="1" applyAlignment="1">
      <alignment horizontal="left" vertical="top"/>
    </xf>
    <xf numFmtId="0" fontId="44" fillId="0" borderId="0" xfId="53" applyFont="1" applyAlignment="1">
      <alignment vertical="top"/>
    </xf>
    <xf numFmtId="0" fontId="37" fillId="0" borderId="0" xfId="365" applyNumberFormat="1" applyFont="1" applyAlignment="1">
      <alignment wrapText="1"/>
    </xf>
    <xf numFmtId="0" fontId="37" fillId="0" borderId="0" xfId="53" applyFont="1" applyAlignment="1">
      <alignment vertical="top"/>
    </xf>
    <xf numFmtId="3" fontId="37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37" fillId="0" borderId="0" xfId="342" applyFont="1"/>
    <xf numFmtId="0" fontId="37" fillId="0" borderId="0" xfId="342" applyFont="1" applyAlignment="1">
      <alignment vertical="center"/>
    </xf>
    <xf numFmtId="0" fontId="37" fillId="0" borderId="10" xfId="342" applyFont="1" applyBorder="1" applyAlignment="1">
      <alignment wrapText="1"/>
    </xf>
    <xf numFmtId="0" fontId="37" fillId="0" borderId="10" xfId="342" applyFont="1" applyBorder="1" applyAlignment="1">
      <alignment horizontal="center" wrapText="1"/>
    </xf>
    <xf numFmtId="186" fontId="37" fillId="0" borderId="10" xfId="342" applyNumberFormat="1" applyFont="1" applyBorder="1" applyAlignment="1">
      <alignment wrapText="1"/>
    </xf>
    <xf numFmtId="0" fontId="102" fillId="0" borderId="0" xfId="0" applyFont="1"/>
    <xf numFmtId="0" fontId="37" fillId="0" borderId="0" xfId="361" applyFont="1" applyAlignment="1">
      <alignment vertical="top"/>
    </xf>
    <xf numFmtId="0" fontId="37" fillId="0" borderId="0" xfId="0" applyNumberFormat="1" applyFont="1" applyAlignment="1">
      <alignment wrapText="1"/>
    </xf>
    <xf numFmtId="0" fontId="97" fillId="29" borderId="10" xfId="374" applyFont="1" applyFill="1" applyBorder="1" applyAlignment="1" applyProtection="1">
      <alignment vertical="top" wrapText="1"/>
      <protection locked="0"/>
    </xf>
    <xf numFmtId="1" fontId="97" fillId="29" borderId="10" xfId="374" applyNumberFormat="1" applyFont="1" applyFill="1" applyBorder="1" applyAlignment="1" applyProtection="1">
      <alignment vertical="top" wrapText="1"/>
      <protection locked="0"/>
    </xf>
    <xf numFmtId="0" fontId="97" fillId="29" borderId="10" xfId="374" applyFont="1" applyFill="1" applyBorder="1" applyAlignment="1" applyProtection="1">
      <alignment wrapText="1"/>
      <protection locked="0"/>
    </xf>
    <xf numFmtId="0" fontId="97" fillId="29" borderId="10" xfId="374" applyFont="1" applyFill="1" applyBorder="1" applyAlignment="1">
      <alignment wrapText="1"/>
    </xf>
    <xf numFmtId="0" fontId="97" fillId="29" borderId="10" xfId="374" applyFont="1" applyFill="1" applyBorder="1" applyAlignment="1">
      <alignment vertical="top" wrapText="1"/>
    </xf>
    <xf numFmtId="0" fontId="0" fillId="0" borderId="0" xfId="0" applyAlignment="1"/>
    <xf numFmtId="0" fontId="37" fillId="0" borderId="10" xfId="342" applyFont="1" applyBorder="1" applyAlignment="1">
      <alignment vertical="center" wrapText="1"/>
    </xf>
    <xf numFmtId="0" fontId="101" fillId="0" borderId="10" xfId="342" applyFont="1" applyBorder="1" applyAlignment="1">
      <alignment wrapText="1"/>
    </xf>
    <xf numFmtId="0" fontId="38" fillId="0" borderId="10" xfId="342" applyFont="1" applyBorder="1" applyAlignment="1">
      <alignment wrapText="1"/>
    </xf>
    <xf numFmtId="186" fontId="38" fillId="28" borderId="10" xfId="442" applyNumberFormat="1" applyFont="1" applyFill="1" applyBorder="1" applyAlignment="1">
      <alignment horizontal="right"/>
    </xf>
    <xf numFmtId="0" fontId="48" fillId="28" borderId="10" xfId="0" applyFont="1" applyFill="1" applyBorder="1" applyAlignment="1">
      <alignment horizontal="left" vertical="top" wrapText="1"/>
    </xf>
    <xf numFmtId="186" fontId="38" fillId="30" borderId="10" xfId="442" applyNumberFormat="1" applyFont="1" applyFill="1" applyBorder="1" applyAlignment="1">
      <alignment horizontal="right"/>
    </xf>
    <xf numFmtId="3" fontId="43" fillId="0" borderId="0" xfId="47" applyNumberFormat="1" applyFont="1" applyFill="1" applyAlignment="1">
      <alignment horizontal="center"/>
    </xf>
    <xf numFmtId="3" fontId="44" fillId="0" borderId="0" xfId="101" applyNumberFormat="1" applyFont="1" applyFill="1" applyBorder="1" applyAlignment="1">
      <alignment horizontal="left"/>
    </xf>
    <xf numFmtId="49" fontId="100" fillId="0" borderId="0" xfId="0" applyNumberFormat="1" applyFont="1" applyFill="1" applyBorder="1" applyAlignment="1">
      <alignment horizontal="right"/>
    </xf>
    <xf numFmtId="49" fontId="37" fillId="0" borderId="0" xfId="0" applyNumberFormat="1" applyFont="1" applyFill="1" applyBorder="1" applyAlignment="1">
      <alignment horizontal="right"/>
    </xf>
    <xf numFmtId="3" fontId="43" fillId="0" borderId="0" xfId="101" applyNumberFormat="1" applyFont="1" applyFill="1" applyAlignment="1">
      <alignment horizontal="left"/>
    </xf>
    <xf numFmtId="0" fontId="43" fillId="0" borderId="0" xfId="0" applyFont="1" applyFill="1" applyAlignment="1">
      <alignment wrapText="1"/>
    </xf>
    <xf numFmtId="3" fontId="96" fillId="0" borderId="0" xfId="101" applyNumberFormat="1" applyFont="1" applyFill="1" applyAlignment="1"/>
    <xf numFmtId="0" fontId="44" fillId="0" borderId="0" xfId="0" applyFont="1" applyFill="1"/>
    <xf numFmtId="0" fontId="43" fillId="0" borderId="0" xfId="0" applyFont="1" applyFill="1"/>
    <xf numFmtId="0" fontId="111" fillId="0" borderId="0" xfId="0" applyFont="1"/>
    <xf numFmtId="0" fontId="111" fillId="0" borderId="0" xfId="0" applyFont="1" applyAlignment="1">
      <alignment horizontal="right"/>
    </xf>
    <xf numFmtId="0" fontId="97" fillId="27" borderId="0" xfId="374" applyFont="1" applyFill="1" applyAlignment="1">
      <alignment horizontal="center"/>
    </xf>
    <xf numFmtId="0" fontId="97" fillId="27" borderId="0" xfId="374" applyFont="1" applyFill="1"/>
    <xf numFmtId="0" fontId="97" fillId="27" borderId="0" xfId="374" applyFont="1" applyFill="1" applyAlignment="1">
      <alignment horizontal="right"/>
    </xf>
    <xf numFmtId="0" fontId="97" fillId="27" borderId="0" xfId="374" applyFont="1" applyFill="1" applyBorder="1" applyAlignment="1">
      <alignment horizontal="left"/>
    </xf>
    <xf numFmtId="0" fontId="97" fillId="0" borderId="0" xfId="374" applyFont="1" applyAlignment="1">
      <alignment horizontal="right"/>
    </xf>
    <xf numFmtId="39" fontId="97" fillId="27" borderId="0" xfId="374" applyNumberFormat="1" applyFont="1" applyFill="1" applyAlignment="1">
      <alignment horizontal="right"/>
    </xf>
    <xf numFmtId="0" fontId="97" fillId="27" borderId="27" xfId="374" applyFont="1" applyFill="1" applyBorder="1" applyAlignment="1">
      <alignment horizontal="center" vertical="center" wrapText="1"/>
    </xf>
    <xf numFmtId="0" fontId="97" fillId="27" borderId="30" xfId="374" applyFont="1" applyFill="1" applyBorder="1" applyAlignment="1">
      <alignment horizontal="center" vertical="center" wrapText="1"/>
    </xf>
    <xf numFmtId="39" fontId="97" fillId="27" borderId="31" xfId="374" applyNumberFormat="1" applyFont="1" applyFill="1" applyBorder="1" applyAlignment="1">
      <alignment horizontal="center" vertical="center" wrapText="1"/>
    </xf>
    <xf numFmtId="0" fontId="97" fillId="27" borderId="32" xfId="374" applyFont="1" applyFill="1" applyBorder="1" applyAlignment="1">
      <alignment horizontal="center"/>
    </xf>
    <xf numFmtId="0" fontId="97" fillId="27" borderId="35" xfId="374" applyFont="1" applyFill="1" applyBorder="1" applyAlignment="1">
      <alignment horizontal="center"/>
    </xf>
    <xf numFmtId="37" fontId="97" fillId="27" borderId="36" xfId="374" applyNumberFormat="1" applyFont="1" applyFill="1" applyBorder="1" applyAlignment="1">
      <alignment horizontal="center"/>
    </xf>
    <xf numFmtId="0" fontId="97" fillId="27" borderId="37" xfId="374" applyFont="1" applyFill="1" applyBorder="1" applyAlignment="1">
      <alignment horizontal="center" vertical="top" wrapText="1"/>
    </xf>
    <xf numFmtId="0" fontId="97" fillId="27" borderId="12" xfId="374" applyFont="1" applyFill="1" applyBorder="1" applyAlignment="1">
      <alignment vertical="top" wrapText="1"/>
    </xf>
    <xf numFmtId="0" fontId="101" fillId="27" borderId="11" xfId="374" applyFont="1" applyFill="1" applyBorder="1" applyAlignment="1">
      <alignment vertical="top" wrapText="1"/>
    </xf>
    <xf numFmtId="0" fontId="97" fillId="27" borderId="12" xfId="374" applyFont="1" applyFill="1" applyBorder="1" applyAlignment="1">
      <alignment horizontal="left" vertical="top" wrapText="1"/>
    </xf>
    <xf numFmtId="0" fontId="97" fillId="27" borderId="39" xfId="374" applyFont="1" applyFill="1" applyBorder="1" applyAlignment="1">
      <alignment horizontal="center" vertical="top" wrapText="1"/>
    </xf>
    <xf numFmtId="0" fontId="112" fillId="27" borderId="10" xfId="374" applyFont="1" applyFill="1" applyBorder="1" applyAlignment="1">
      <alignment vertical="top" wrapText="1"/>
    </xf>
    <xf numFmtId="0" fontId="101" fillId="27" borderId="10" xfId="374" applyFont="1" applyFill="1" applyBorder="1" applyAlignment="1">
      <alignment horizontal="left" vertical="top" wrapText="1"/>
    </xf>
    <xf numFmtId="0" fontId="97" fillId="27" borderId="10" xfId="374" applyFont="1" applyFill="1" applyBorder="1" applyAlignment="1">
      <alignment horizontal="center" vertical="top" wrapText="1"/>
    </xf>
    <xf numFmtId="0" fontId="97" fillId="29" borderId="10" xfId="374" applyFont="1" applyFill="1" applyBorder="1"/>
    <xf numFmtId="0" fontId="97" fillId="27" borderId="0" xfId="374" applyFont="1" applyFill="1" applyBorder="1"/>
    <xf numFmtId="0" fontId="97" fillId="27" borderId="10" xfId="374" applyFont="1" applyFill="1" applyBorder="1" applyAlignment="1">
      <alignment horizontal="left" vertical="top" wrapText="1"/>
    </xf>
    <xf numFmtId="0" fontId="101" fillId="27" borderId="10" xfId="374" applyFont="1" applyFill="1" applyBorder="1" applyAlignment="1">
      <alignment vertical="top" wrapText="1"/>
    </xf>
    <xf numFmtId="0" fontId="97" fillId="27" borderId="10" xfId="374" applyFont="1" applyFill="1" applyBorder="1" applyAlignment="1">
      <alignment horizontal="center" vertical="top"/>
    </xf>
    <xf numFmtId="0" fontId="113" fillId="27" borderId="10" xfId="374" applyFont="1" applyFill="1" applyBorder="1" applyAlignment="1">
      <alignment vertical="top" wrapText="1"/>
    </xf>
    <xf numFmtId="0" fontId="97" fillId="27" borderId="39" xfId="374" applyFont="1" applyFill="1" applyBorder="1" applyAlignment="1">
      <alignment horizontal="center"/>
    </xf>
    <xf numFmtId="185" fontId="97" fillId="29" borderId="12" xfId="374" applyNumberFormat="1" applyFont="1" applyFill="1" applyBorder="1"/>
    <xf numFmtId="0" fontId="112" fillId="27" borderId="12" xfId="374" applyFont="1" applyFill="1" applyBorder="1" applyAlignment="1">
      <alignment vertical="justify"/>
    </xf>
    <xf numFmtId="185" fontId="97" fillId="27" borderId="35" xfId="374" applyNumberFormat="1" applyFont="1" applyFill="1" applyBorder="1" applyAlignment="1">
      <alignment horizontal="center" vertical="top" wrapText="1"/>
    </xf>
    <xf numFmtId="0" fontId="97" fillId="27" borderId="14" xfId="374" applyFont="1" applyFill="1" applyBorder="1" applyAlignment="1">
      <alignment horizontal="center" vertical="center" wrapText="1"/>
    </xf>
    <xf numFmtId="186" fontId="101" fillId="27" borderId="40" xfId="374" applyNumberFormat="1" applyFont="1" applyFill="1" applyBorder="1" applyAlignment="1">
      <alignment vertical="justify" wrapText="1"/>
    </xf>
    <xf numFmtId="0" fontId="97" fillId="27" borderId="41" xfId="374" applyFont="1" applyFill="1" applyBorder="1" applyAlignment="1">
      <alignment horizontal="center" vertical="top" wrapText="1"/>
    </xf>
    <xf numFmtId="0" fontId="97" fillId="29" borderId="42" xfId="374" applyFont="1" applyFill="1" applyBorder="1" applyAlignment="1">
      <alignment vertical="top" wrapText="1"/>
    </xf>
    <xf numFmtId="0" fontId="101" fillId="27" borderId="42" xfId="374" applyFont="1" applyFill="1" applyBorder="1" applyAlignment="1">
      <alignment vertical="justify" wrapText="1"/>
    </xf>
    <xf numFmtId="0" fontId="97" fillId="27" borderId="42" xfId="374" applyFont="1" applyFill="1" applyBorder="1" applyAlignment="1">
      <alignment horizontal="left" vertical="top" wrapText="1"/>
    </xf>
    <xf numFmtId="0" fontId="97" fillId="27" borderId="23" xfId="374" applyFont="1" applyFill="1" applyBorder="1" applyAlignment="1">
      <alignment horizontal="left" vertical="top" wrapText="1"/>
    </xf>
    <xf numFmtId="0" fontId="97" fillId="27" borderId="39" xfId="374" applyFont="1" applyFill="1" applyBorder="1" applyAlignment="1">
      <alignment horizontal="center" wrapText="1"/>
    </xf>
    <xf numFmtId="0" fontId="112" fillId="27" borderId="10" xfId="374" applyFont="1" applyFill="1" applyBorder="1" applyAlignment="1">
      <alignment wrapText="1"/>
    </xf>
    <xf numFmtId="2" fontId="97" fillId="27" borderId="10" xfId="374" applyNumberFormat="1" applyFont="1" applyFill="1" applyBorder="1" applyAlignment="1">
      <alignment horizontal="center" vertical="top" wrapText="1"/>
    </xf>
    <xf numFmtId="0" fontId="97" fillId="27" borderId="10" xfId="374" applyFont="1" applyFill="1" applyBorder="1" applyAlignment="1">
      <alignment vertical="top"/>
    </xf>
    <xf numFmtId="0" fontId="97" fillId="27" borderId="10" xfId="374" applyFont="1" applyFill="1" applyBorder="1" applyAlignment="1">
      <alignment horizontal="center"/>
    </xf>
    <xf numFmtId="0" fontId="97" fillId="27" borderId="10" xfId="374" applyFont="1" applyFill="1" applyBorder="1" applyAlignment="1">
      <alignment vertical="top" wrapText="1"/>
    </xf>
    <xf numFmtId="0" fontId="97" fillId="27" borderId="10" xfId="374" applyFont="1" applyFill="1" applyBorder="1"/>
    <xf numFmtId="0" fontId="97" fillId="27" borderId="43" xfId="374" applyFont="1" applyFill="1" applyBorder="1" applyAlignment="1">
      <alignment horizontal="center"/>
    </xf>
    <xf numFmtId="185" fontId="97" fillId="29" borderId="35" xfId="374" applyNumberFormat="1" applyFont="1" applyFill="1" applyBorder="1" applyAlignment="1">
      <alignment vertical="top"/>
    </xf>
    <xf numFmtId="0" fontId="112" fillId="27" borderId="35" xfId="374" applyFont="1" applyFill="1" applyBorder="1" applyAlignment="1">
      <alignment vertical="justify"/>
    </xf>
    <xf numFmtId="0" fontId="97" fillId="27" borderId="35" xfId="374" applyFont="1" applyFill="1" applyBorder="1" applyAlignment="1">
      <alignment vertical="top" wrapText="1"/>
    </xf>
    <xf numFmtId="185" fontId="97" fillId="27" borderId="10" xfId="374" applyNumberFormat="1" applyFont="1" applyFill="1" applyBorder="1" applyAlignment="1">
      <alignment horizontal="center" vertical="top" wrapText="1"/>
    </xf>
    <xf numFmtId="0" fontId="101" fillId="27" borderId="10" xfId="374" applyFont="1" applyFill="1" applyBorder="1"/>
    <xf numFmtId="0" fontId="97" fillId="27" borderId="46" xfId="374" applyFont="1" applyFill="1" applyBorder="1" applyAlignment="1">
      <alignment horizontal="center" wrapText="1"/>
    </xf>
    <xf numFmtId="0" fontId="97" fillId="27" borderId="39" xfId="374" applyFont="1" applyFill="1" applyBorder="1" applyAlignment="1">
      <alignment horizontal="center" vertical="center" wrapText="1"/>
    </xf>
    <xf numFmtId="0" fontId="97" fillId="29" borderId="10" xfId="374" applyFont="1" applyFill="1" applyBorder="1" applyAlignment="1">
      <alignment vertical="center" wrapText="1"/>
    </xf>
    <xf numFmtId="0" fontId="112" fillId="27" borderId="10" xfId="374" applyFont="1" applyFill="1" applyBorder="1" applyAlignment="1">
      <alignment vertical="center" wrapText="1"/>
    </xf>
    <xf numFmtId="0" fontId="97" fillId="27" borderId="10" xfId="374" applyFont="1" applyFill="1" applyBorder="1" applyAlignment="1">
      <alignment vertical="center"/>
    </xf>
    <xf numFmtId="0" fontId="97" fillId="27" borderId="10" xfId="374" applyFont="1" applyFill="1" applyBorder="1" applyAlignment="1">
      <alignment horizontal="center" vertical="center"/>
    </xf>
    <xf numFmtId="185" fontId="97" fillId="29" borderId="12" xfId="374" applyNumberFormat="1" applyFont="1" applyFill="1" applyBorder="1" applyAlignment="1">
      <alignment vertical="top"/>
    </xf>
    <xf numFmtId="0" fontId="112" fillId="27" borderId="12" xfId="374" applyFont="1" applyFill="1" applyBorder="1" applyAlignment="1">
      <alignment horizontal="left" vertical="top" wrapText="1"/>
    </xf>
    <xf numFmtId="0" fontId="101" fillId="27" borderId="42" xfId="374" applyFont="1" applyFill="1" applyBorder="1" applyAlignment="1">
      <alignment vertical="top" wrapText="1"/>
    </xf>
    <xf numFmtId="0" fontId="97" fillId="27" borderId="10" xfId="374" applyFont="1" applyFill="1" applyBorder="1" applyAlignment="1">
      <alignment horizontal="left" vertical="center" wrapText="1"/>
    </xf>
    <xf numFmtId="0" fontId="97" fillId="27" borderId="10" xfId="374" applyFont="1" applyFill="1" applyBorder="1" applyAlignment="1">
      <alignment horizontal="center" vertical="center" wrapText="1"/>
    </xf>
    <xf numFmtId="0" fontId="101" fillId="27" borderId="10" xfId="374" applyFont="1" applyFill="1" applyBorder="1" applyAlignment="1">
      <alignment horizontal="left" vertical="center" wrapText="1"/>
    </xf>
    <xf numFmtId="0" fontId="97" fillId="27" borderId="41" xfId="374" applyFont="1" applyFill="1" applyBorder="1" applyAlignment="1">
      <alignment horizontal="center" vertical="top"/>
    </xf>
    <xf numFmtId="0" fontId="97" fillId="27" borderId="42" xfId="374" applyFont="1" applyFill="1" applyBorder="1"/>
    <xf numFmtId="0" fontId="97" fillId="27" borderId="42" xfId="374" applyFont="1" applyFill="1" applyBorder="1" applyAlignment="1">
      <alignment vertical="justify"/>
    </xf>
    <xf numFmtId="0" fontId="97" fillId="27" borderId="39" xfId="374" applyFont="1" applyFill="1" applyBorder="1" applyAlignment="1">
      <alignment horizontal="center" vertical="top"/>
    </xf>
    <xf numFmtId="0" fontId="97" fillId="27" borderId="22" xfId="374" applyFont="1" applyFill="1" applyBorder="1" applyAlignment="1">
      <alignment vertical="justify"/>
    </xf>
    <xf numFmtId="0" fontId="112" fillId="27" borderId="10" xfId="374" applyFont="1" applyFill="1" applyBorder="1" applyAlignment="1">
      <alignment vertical="justify"/>
    </xf>
    <xf numFmtId="0" fontId="97" fillId="27" borderId="14" xfId="374" applyFont="1" applyFill="1" applyBorder="1" applyAlignment="1">
      <alignment vertical="justify"/>
    </xf>
    <xf numFmtId="0" fontId="97" fillId="27" borderId="35" xfId="374" applyFont="1" applyFill="1" applyBorder="1" applyAlignment="1" applyProtection="1">
      <alignment vertical="top"/>
      <protection locked="0"/>
    </xf>
    <xf numFmtId="0" fontId="112" fillId="27" borderId="35" xfId="374" applyFont="1" applyFill="1" applyBorder="1" applyAlignment="1">
      <alignment vertical="top" wrapText="1"/>
    </xf>
    <xf numFmtId="0" fontId="97" fillId="27" borderId="44" xfId="374" applyFont="1" applyFill="1" applyBorder="1" applyAlignment="1">
      <alignment vertical="justify"/>
    </xf>
    <xf numFmtId="0" fontId="97" fillId="27" borderId="41" xfId="374" applyFont="1" applyFill="1" applyBorder="1" applyAlignment="1">
      <alignment horizontal="center"/>
    </xf>
    <xf numFmtId="0" fontId="101" fillId="27" borderId="42" xfId="374" applyFont="1" applyFill="1" applyBorder="1" applyAlignment="1">
      <alignment horizontal="right" vertical="center"/>
    </xf>
    <xf numFmtId="0" fontId="101" fillId="27" borderId="42" xfId="374" applyFont="1" applyFill="1" applyBorder="1" applyAlignment="1">
      <alignment vertical="center"/>
    </xf>
    <xf numFmtId="186" fontId="101" fillId="28" borderId="38" xfId="374" applyNumberFormat="1" applyFont="1" applyFill="1" applyBorder="1" applyAlignment="1">
      <alignment vertical="justify"/>
    </xf>
    <xf numFmtId="0" fontId="111" fillId="0" borderId="10" xfId="0" applyFont="1" applyBorder="1"/>
    <xf numFmtId="0" fontId="101" fillId="27" borderId="10" xfId="374" applyFont="1" applyFill="1" applyBorder="1" applyAlignment="1">
      <alignment vertical="justify" wrapText="1"/>
    </xf>
    <xf numFmtId="0" fontId="101" fillId="27" borderId="10" xfId="374" applyFont="1" applyFill="1" applyBorder="1" applyAlignment="1">
      <alignment horizontal="right" vertical="center"/>
    </xf>
    <xf numFmtId="0" fontId="101" fillId="27" borderId="10" xfId="374" applyFont="1" applyFill="1" applyBorder="1" applyAlignment="1">
      <alignment vertical="center"/>
    </xf>
    <xf numFmtId="186" fontId="101" fillId="30" borderId="10" xfId="374" applyNumberFormat="1" applyFont="1" applyFill="1" applyBorder="1" applyAlignment="1">
      <alignment vertical="justify"/>
    </xf>
    <xf numFmtId="0" fontId="97" fillId="0" borderId="0" xfId="361" applyFont="1" applyAlignment="1">
      <alignment vertical="top"/>
    </xf>
    <xf numFmtId="0" fontId="96" fillId="0" borderId="16" xfId="99" applyFont="1" applyFill="1" applyBorder="1" applyAlignment="1">
      <alignment vertical="center" wrapText="1"/>
    </xf>
    <xf numFmtId="0" fontId="96" fillId="0" borderId="10" xfId="99" applyFont="1" applyFill="1" applyBorder="1" applyAlignment="1">
      <alignment vertical="center"/>
    </xf>
    <xf numFmtId="0" fontId="107" fillId="0" borderId="10" xfId="342" applyFont="1" applyBorder="1" applyAlignment="1">
      <alignment vertical="center" wrapText="1"/>
    </xf>
    <xf numFmtId="0" fontId="44" fillId="0" borderId="0" xfId="73" applyFont="1"/>
    <xf numFmtId="0" fontId="48" fillId="0" borderId="0" xfId="365" applyNumberFormat="1" applyFont="1" applyBorder="1" applyAlignment="1">
      <alignment vertical="center" wrapText="1"/>
    </xf>
    <xf numFmtId="0" fontId="44" fillId="0" borderId="0" xfId="53" applyFont="1" applyAlignment="1">
      <alignment vertical="center"/>
    </xf>
    <xf numFmtId="183" fontId="44" fillId="0" borderId="0" xfId="53" applyNumberFormat="1" applyFont="1"/>
    <xf numFmtId="0" fontId="104" fillId="0" borderId="0" xfId="374" applyFont="1" applyFill="1" applyAlignment="1">
      <alignment horizontal="center"/>
    </xf>
    <xf numFmtId="0" fontId="104" fillId="0" borderId="0" xfId="374" applyFont="1" applyFill="1"/>
    <xf numFmtId="0" fontId="104" fillId="0" borderId="0" xfId="374" applyFont="1" applyFill="1" applyAlignment="1">
      <alignment horizontal="right"/>
    </xf>
    <xf numFmtId="0" fontId="114" fillId="0" borderId="0" xfId="374" applyFont="1" applyFill="1" applyAlignment="1">
      <alignment horizontal="right" vertical="top"/>
    </xf>
    <xf numFmtId="0" fontId="116" fillId="0" borderId="0" xfId="374" applyFont="1" applyFill="1"/>
    <xf numFmtId="0" fontId="115" fillId="0" borderId="24" xfId="374" applyFont="1" applyFill="1" applyBorder="1" applyAlignment="1" applyProtection="1">
      <alignment vertical="top" wrapText="1"/>
      <protection locked="0"/>
    </xf>
    <xf numFmtId="0" fontId="105" fillId="0" borderId="24" xfId="73" applyFont="1" applyBorder="1" applyAlignment="1"/>
    <xf numFmtId="0" fontId="105" fillId="0" borderId="10" xfId="73" applyFont="1" applyBorder="1" applyAlignment="1">
      <alignment wrapText="1"/>
    </xf>
    <xf numFmtId="0" fontId="104" fillId="0" borderId="10" xfId="73" applyFont="1" applyBorder="1" applyAlignment="1">
      <alignment vertical="top" wrapText="1"/>
    </xf>
    <xf numFmtId="0" fontId="105" fillId="0" borderId="10" xfId="73" applyFont="1" applyBorder="1" applyAlignment="1">
      <alignment horizontal="center" wrapText="1"/>
    </xf>
    <xf numFmtId="1" fontId="105" fillId="0" borderId="10" xfId="73" applyNumberFormat="1" applyFont="1" applyBorder="1" applyAlignment="1">
      <alignment wrapText="1"/>
    </xf>
    <xf numFmtId="0" fontId="115" fillId="0" borderId="0" xfId="374" applyFont="1" applyFill="1"/>
    <xf numFmtId="0" fontId="118" fillId="0" borderId="0" xfId="374" applyFont="1" applyFill="1"/>
    <xf numFmtId="0" fontId="104" fillId="0" borderId="10" xfId="73" applyFont="1" applyFill="1" applyBorder="1" applyAlignment="1">
      <alignment vertical="top" wrapText="1"/>
    </xf>
    <xf numFmtId="0" fontId="105" fillId="0" borderId="10" xfId="73" applyFont="1" applyFill="1" applyBorder="1" applyAlignment="1">
      <alignment wrapText="1"/>
    </xf>
    <xf numFmtId="0" fontId="105" fillId="0" borderId="10" xfId="73" applyFont="1" applyFill="1" applyBorder="1" applyAlignment="1">
      <alignment horizontal="center" wrapText="1"/>
    </xf>
    <xf numFmtId="0" fontId="114" fillId="0" borderId="10" xfId="73" applyFont="1" applyFill="1" applyBorder="1" applyAlignment="1">
      <alignment wrapText="1"/>
    </xf>
    <xf numFmtId="1" fontId="37" fillId="0" borderId="10" xfId="73" applyNumberFormat="1" applyFont="1" applyFill="1" applyBorder="1" applyAlignment="1">
      <alignment wrapText="1"/>
    </xf>
    <xf numFmtId="186" fontId="107" fillId="0" borderId="0" xfId="374" applyNumberFormat="1" applyFont="1" applyFill="1" applyAlignment="1">
      <alignment vertical="center" wrapText="1"/>
    </xf>
    <xf numFmtId="0" fontId="105" fillId="0" borderId="10" xfId="73" applyFont="1" applyBorder="1" applyAlignment="1">
      <alignment horizontal="left" vertical="top" wrapText="1"/>
    </xf>
    <xf numFmtId="0" fontId="114" fillId="0" borderId="10" xfId="73" applyFont="1" applyBorder="1" applyAlignment="1">
      <alignment wrapText="1"/>
    </xf>
    <xf numFmtId="2" fontId="106" fillId="0" borderId="10" xfId="73" applyNumberFormat="1" applyFont="1" applyBorder="1" applyAlignment="1">
      <alignment wrapText="1"/>
    </xf>
    <xf numFmtId="0" fontId="104" fillId="0" borderId="0" xfId="374" applyFont="1" applyFill="1" applyBorder="1"/>
    <xf numFmtId="0" fontId="104" fillId="0" borderId="10" xfId="444" applyFont="1" applyFill="1" applyBorder="1" applyAlignment="1">
      <alignment horizontal="left" vertical="center" wrapText="1"/>
    </xf>
    <xf numFmtId="0" fontId="107" fillId="0" borderId="10" xfId="442" applyFont="1" applyFill="1" applyBorder="1" applyAlignment="1">
      <alignment horizontal="left" vertical="center" wrapText="1"/>
    </xf>
    <xf numFmtId="0" fontId="107" fillId="0" borderId="10" xfId="374" applyFont="1" applyFill="1" applyBorder="1" applyAlignment="1">
      <alignment horizontal="right" vertical="center"/>
    </xf>
    <xf numFmtId="0" fontId="107" fillId="0" borderId="10" xfId="374" applyFont="1" applyFill="1" applyBorder="1" applyAlignment="1">
      <alignment vertical="center"/>
    </xf>
    <xf numFmtId="3" fontId="107" fillId="0" borderId="10" xfId="374" applyNumberFormat="1" applyFont="1" applyFill="1" applyBorder="1" applyAlignment="1">
      <alignment vertical="center"/>
    </xf>
    <xf numFmtId="0" fontId="107" fillId="0" borderId="10" xfId="374" applyFont="1" applyFill="1" applyBorder="1" applyAlignment="1">
      <alignment vertical="center" wrapText="1"/>
    </xf>
    <xf numFmtId="0" fontId="107" fillId="0" borderId="0" xfId="374" applyFont="1" applyFill="1" applyBorder="1"/>
    <xf numFmtId="0" fontId="107" fillId="0" borderId="0" xfId="374" applyFont="1" applyFill="1"/>
    <xf numFmtId="0" fontId="104" fillId="0" borderId="0" xfId="374" applyFont="1" applyFill="1" applyBorder="1" applyAlignment="1">
      <alignment horizontal="center"/>
    </xf>
    <xf numFmtId="0" fontId="104" fillId="0" borderId="0" xfId="374" applyFont="1" applyFill="1" applyBorder="1" applyAlignment="1"/>
    <xf numFmtId="3" fontId="107" fillId="0" borderId="0" xfId="374" applyNumberFormat="1" applyFont="1" applyFill="1" applyBorder="1"/>
    <xf numFmtId="0" fontId="104" fillId="0" borderId="0" xfId="374" applyFont="1" applyFill="1" applyBorder="1" applyAlignment="1">
      <alignment horizontal="center" wrapText="1"/>
    </xf>
    <xf numFmtId="39" fontId="104" fillId="0" borderId="0" xfId="374" applyNumberFormat="1" applyFont="1" applyFill="1" applyBorder="1" applyAlignment="1">
      <alignment horizontal="right"/>
    </xf>
    <xf numFmtId="39" fontId="104" fillId="0" borderId="0" xfId="374" applyNumberFormat="1" applyFont="1" applyFill="1" applyAlignment="1">
      <alignment horizontal="right"/>
    </xf>
    <xf numFmtId="3" fontId="107" fillId="28" borderId="10" xfId="374" applyNumberFormat="1" applyFont="1" applyFill="1" applyBorder="1" applyAlignment="1">
      <alignment vertical="center"/>
    </xf>
    <xf numFmtId="0" fontId="44" fillId="0" borderId="10" xfId="53" applyFont="1" applyBorder="1" applyAlignment="1">
      <alignment horizontal="center" vertical="top" wrapText="1"/>
    </xf>
    <xf numFmtId="166" fontId="48" fillId="0" borderId="10" xfId="446" applyFont="1" applyBorder="1" applyAlignment="1">
      <alignment horizontal="center" vertical="top" wrapText="1"/>
    </xf>
    <xf numFmtId="166" fontId="48" fillId="0" borderId="10" xfId="446" applyFont="1" applyFill="1" applyBorder="1" applyAlignment="1">
      <alignment horizontal="center" vertical="top" wrapText="1"/>
    </xf>
    <xf numFmtId="166" fontId="44" fillId="0" borderId="10" xfId="446" applyFont="1" applyBorder="1" applyAlignment="1">
      <alignment horizontal="center" vertical="top" wrapText="1"/>
    </xf>
    <xf numFmtId="166" fontId="48" fillId="0" borderId="10" xfId="446" applyFont="1" applyBorder="1" applyAlignment="1">
      <alignment vertical="top" wrapText="1"/>
    </xf>
    <xf numFmtId="166" fontId="44" fillId="0" borderId="10" xfId="446" applyFont="1" applyBorder="1" applyAlignment="1">
      <alignment vertical="top" wrapText="1"/>
    </xf>
    <xf numFmtId="4" fontId="44" fillId="0" borderId="0" xfId="361" applyNumberFormat="1" applyFont="1" applyFill="1" applyBorder="1" applyAlignment="1">
      <alignment horizontal="center"/>
    </xf>
    <xf numFmtId="4" fontId="48" fillId="0" borderId="0" xfId="361" applyNumberFormat="1" applyFont="1" applyFill="1" applyBorder="1" applyAlignment="1">
      <alignment horizontal="center"/>
    </xf>
    <xf numFmtId="0" fontId="5" fillId="0" borderId="0" xfId="463"/>
    <xf numFmtId="0" fontId="105" fillId="0" borderId="0" xfId="463" applyFont="1" applyAlignment="1">
      <alignment horizontal="center"/>
    </xf>
    <xf numFmtId="0" fontId="105" fillId="0" borderId="0" xfId="463" applyFont="1"/>
    <xf numFmtId="0" fontId="106" fillId="0" borderId="0" xfId="463" applyFont="1" applyAlignment="1">
      <alignment horizontal="center" vertical="center"/>
    </xf>
    <xf numFmtId="0" fontId="114" fillId="0" borderId="0" xfId="463" applyFont="1"/>
    <xf numFmtId="0" fontId="105" fillId="0" borderId="0" xfId="463" applyFont="1" applyAlignment="1">
      <alignment vertical="center"/>
    </xf>
    <xf numFmtId="0" fontId="5" fillId="0" borderId="0" xfId="463" applyAlignment="1">
      <alignment vertical="center"/>
    </xf>
    <xf numFmtId="0" fontId="124" fillId="0" borderId="0" xfId="463" applyFont="1"/>
    <xf numFmtId="0" fontId="126" fillId="0" borderId="0" xfId="463" applyFont="1"/>
    <xf numFmtId="0" fontId="105" fillId="0" borderId="0" xfId="463" applyFont="1" applyAlignment="1">
      <alignment horizontal="left"/>
    </xf>
    <xf numFmtId="0" fontId="105" fillId="0" borderId="54" xfId="463" applyFont="1" applyBorder="1" applyAlignment="1">
      <alignment horizontal="center" vertical="center" wrapText="1"/>
    </xf>
    <xf numFmtId="186" fontId="105" fillId="0" borderId="0" xfId="463" applyNumberFormat="1" applyFont="1" applyAlignment="1">
      <alignment horizontal="left"/>
    </xf>
    <xf numFmtId="0" fontId="114" fillId="28" borderId="55" xfId="463" applyFont="1" applyFill="1" applyBorder="1" applyAlignment="1">
      <alignment horizontal="center" vertical="center" wrapText="1"/>
    </xf>
    <xf numFmtId="0" fontId="114" fillId="0" borderId="56" xfId="463" applyFont="1" applyBorder="1" applyAlignment="1">
      <alignment vertical="center" wrapText="1"/>
    </xf>
    <xf numFmtId="0" fontId="114" fillId="0" borderId="56" xfId="463" applyFont="1" applyBorder="1" applyAlignment="1">
      <alignment horizontal="center"/>
    </xf>
    <xf numFmtId="0" fontId="127" fillId="0" borderId="0" xfId="463" applyFont="1"/>
    <xf numFmtId="0" fontId="128" fillId="0" borderId="0" xfId="463" applyFont="1"/>
    <xf numFmtId="186" fontId="121" fillId="28" borderId="56" xfId="463" applyNumberFormat="1" applyFont="1" applyFill="1" applyBorder="1" applyAlignment="1"/>
    <xf numFmtId="0" fontId="114" fillId="0" borderId="56" xfId="463" applyFont="1" applyBorder="1" applyAlignment="1"/>
    <xf numFmtId="0" fontId="114" fillId="0" borderId="46" xfId="463" applyFont="1" applyBorder="1" applyAlignment="1">
      <alignment horizontal="left"/>
    </xf>
    <xf numFmtId="0" fontId="114" fillId="0" borderId="0" xfId="463" applyFont="1" applyBorder="1" applyAlignment="1">
      <alignment horizontal="left"/>
    </xf>
    <xf numFmtId="0" fontId="114" fillId="0" borderId="46" xfId="463" applyFont="1" applyBorder="1" applyAlignment="1">
      <alignment horizontal="left" vertical="center" wrapText="1"/>
    </xf>
    <xf numFmtId="0" fontId="114" fillId="0" borderId="0" xfId="463" applyFont="1" applyBorder="1" applyAlignment="1">
      <alignment horizontal="left" vertical="center" wrapText="1"/>
    </xf>
    <xf numFmtId="0" fontId="105" fillId="0" borderId="46" xfId="463" applyFont="1" applyBorder="1" applyAlignment="1"/>
    <xf numFmtId="0" fontId="105" fillId="0" borderId="0" xfId="463" applyFont="1" applyBorder="1" applyAlignment="1"/>
    <xf numFmtId="0" fontId="105" fillId="0" borderId="56" xfId="463" applyFont="1" applyBorder="1" applyAlignment="1"/>
    <xf numFmtId="0" fontId="5" fillId="0" borderId="55" xfId="463" applyBorder="1"/>
    <xf numFmtId="0" fontId="105" fillId="0" borderId="56" xfId="463" applyFont="1" applyBorder="1"/>
    <xf numFmtId="0" fontId="105" fillId="0" borderId="56" xfId="463" applyFont="1" applyBorder="1" applyAlignment="1">
      <alignment horizontal="center" vertical="center"/>
    </xf>
    <xf numFmtId="0" fontId="106" fillId="0" borderId="0" xfId="463" applyFont="1"/>
    <xf numFmtId="0" fontId="105" fillId="0" borderId="58" xfId="463" applyFont="1" applyBorder="1"/>
    <xf numFmtId="0" fontId="105" fillId="0" borderId="51" xfId="463" applyFont="1" applyBorder="1" applyAlignment="1">
      <alignment horizontal="center" vertical="center"/>
    </xf>
    <xf numFmtId="0" fontId="130" fillId="0" borderId="0" xfId="463" applyFont="1"/>
    <xf numFmtId="0" fontId="131" fillId="0" borderId="0" xfId="463" applyFont="1"/>
    <xf numFmtId="0" fontId="105" fillId="0" borderId="47" xfId="463" applyFont="1" applyBorder="1" applyAlignment="1">
      <alignment horizontal="center" vertical="center" wrapText="1"/>
    </xf>
    <xf numFmtId="0" fontId="105" fillId="0" borderId="0" xfId="463" applyFont="1" applyFill="1" applyBorder="1" applyAlignment="1">
      <alignment horizontal="center" vertical="center" wrapText="1"/>
    </xf>
    <xf numFmtId="0" fontId="132" fillId="0" borderId="0" xfId="463" applyFont="1" applyFill="1" applyBorder="1" applyAlignment="1">
      <alignment horizontal="left" vertical="center" wrapText="1"/>
    </xf>
    <xf numFmtId="0" fontId="133" fillId="0" borderId="0" xfId="463" applyFont="1" applyFill="1" applyBorder="1" applyAlignment="1">
      <alignment horizontal="center" vertical="center" wrapText="1"/>
    </xf>
    <xf numFmtId="4" fontId="132" fillId="0" borderId="0" xfId="463" applyNumberFormat="1" applyFont="1" applyFill="1" applyBorder="1" applyAlignment="1">
      <alignment horizontal="center" vertical="center" wrapText="1"/>
    </xf>
    <xf numFmtId="0" fontId="130" fillId="0" borderId="0" xfId="463" applyFont="1" applyFill="1"/>
    <xf numFmtId="0" fontId="131" fillId="0" borderId="0" xfId="463" applyFont="1" applyFill="1"/>
    <xf numFmtId="4" fontId="132" fillId="28" borderId="51" xfId="463" applyNumberFormat="1" applyFont="1" applyFill="1" applyBorder="1" applyAlignment="1">
      <alignment horizontal="center" vertical="center" wrapText="1"/>
    </xf>
    <xf numFmtId="0" fontId="5" fillId="0" borderId="0" xfId="463" applyFont="1"/>
    <xf numFmtId="4" fontId="132" fillId="0" borderId="54" xfId="463" applyNumberFormat="1" applyFont="1" applyBorder="1" applyAlignment="1">
      <alignment horizontal="center" vertical="center" wrapText="1"/>
    </xf>
    <xf numFmtId="4" fontId="115" fillId="0" borderId="47" xfId="463" applyNumberFormat="1" applyFont="1" applyBorder="1" applyAlignment="1">
      <alignment horizontal="center" vertical="center" wrapText="1"/>
    </xf>
    <xf numFmtId="0" fontId="43" fillId="0" borderId="10" xfId="53" applyFont="1" applyBorder="1" applyAlignment="1">
      <alignment horizontal="left" vertical="top" wrapText="1"/>
    </xf>
    <xf numFmtId="0" fontId="133" fillId="27" borderId="10" xfId="0" applyFont="1" applyFill="1" applyBorder="1"/>
    <xf numFmtId="0" fontId="109" fillId="0" borderId="0" xfId="468" applyFont="1" applyAlignment="1">
      <alignment vertical="top"/>
    </xf>
    <xf numFmtId="0" fontId="109" fillId="0" borderId="0" xfId="468" applyFont="1"/>
    <xf numFmtId="0" fontId="3" fillId="0" borderId="0" xfId="468"/>
    <xf numFmtId="0" fontId="109" fillId="0" borderId="10" xfId="468" applyFont="1" applyBorder="1" applyAlignment="1">
      <alignment horizontal="center" vertical="center" wrapText="1"/>
    </xf>
    <xf numFmtId="0" fontId="109" fillId="0" borderId="10" xfId="468" applyFont="1" applyBorder="1" applyAlignment="1">
      <alignment horizontal="center" vertical="center"/>
    </xf>
    <xf numFmtId="0" fontId="137" fillId="0" borderId="10" xfId="468" applyFont="1" applyBorder="1" applyAlignment="1">
      <alignment horizontal="center" vertical="center"/>
    </xf>
    <xf numFmtId="49" fontId="109" fillId="0" borderId="10" xfId="468" applyNumberFormat="1" applyFont="1" applyBorder="1" applyAlignment="1">
      <alignment horizontal="center" vertical="center"/>
    </xf>
    <xf numFmtId="169" fontId="109" fillId="0" borderId="10" xfId="468" applyNumberFormat="1" applyFont="1" applyBorder="1" applyAlignment="1">
      <alignment horizontal="center" vertical="center"/>
    </xf>
    <xf numFmtId="0" fontId="109" fillId="0" borderId="16" xfId="468" applyFont="1" applyBorder="1" applyAlignment="1">
      <alignment horizontal="center" vertical="center" wrapText="1"/>
    </xf>
    <xf numFmtId="169" fontId="109" fillId="0" borderId="16" xfId="468" applyNumberFormat="1" applyFont="1" applyBorder="1" applyAlignment="1">
      <alignment horizontal="center" vertical="center" wrapText="1"/>
    </xf>
    <xf numFmtId="0" fontId="109" fillId="0" borderId="15" xfId="468" applyFont="1" applyBorder="1" applyAlignment="1">
      <alignment horizontal="center" vertical="center" wrapText="1"/>
    </xf>
    <xf numFmtId="0" fontId="109" fillId="0" borderId="17" xfId="468" applyFont="1" applyBorder="1" applyAlignment="1">
      <alignment horizontal="center" vertical="center"/>
    </xf>
    <xf numFmtId="4" fontId="109" fillId="0" borderId="10" xfId="468" applyNumberFormat="1" applyFont="1" applyBorder="1" applyAlignment="1">
      <alignment horizontal="center" vertical="center"/>
    </xf>
    <xf numFmtId="10" fontId="109" fillId="0" borderId="10" xfId="468" applyNumberFormat="1" applyFont="1" applyBorder="1" applyAlignment="1">
      <alignment horizontal="center" vertical="center" wrapText="1"/>
    </xf>
    <xf numFmtId="4" fontId="109" fillId="0" borderId="11" xfId="468" applyNumberFormat="1" applyFont="1" applyBorder="1" applyAlignment="1">
      <alignment horizontal="center" vertical="center" wrapText="1"/>
    </xf>
    <xf numFmtId="0" fontId="109" fillId="0" borderId="60" xfId="468" applyFont="1" applyBorder="1" applyAlignment="1">
      <alignment horizontal="center" vertical="center" wrapText="1"/>
    </xf>
    <xf numFmtId="10" fontId="109" fillId="0" borderId="21" xfId="468" applyNumberFormat="1" applyFont="1" applyBorder="1" applyAlignment="1">
      <alignment horizontal="center" vertical="center" wrapText="1"/>
    </xf>
    <xf numFmtId="0" fontId="109" fillId="0" borderId="17" xfId="468" applyFont="1" applyBorder="1" applyAlignment="1">
      <alignment horizontal="center" vertical="center" wrapText="1"/>
    </xf>
    <xf numFmtId="4" fontId="109" fillId="0" borderId="10" xfId="468" applyNumberFormat="1" applyFont="1" applyBorder="1" applyAlignment="1">
      <alignment horizontal="center" vertical="center" wrapText="1"/>
    </xf>
    <xf numFmtId="9" fontId="109" fillId="0" borderId="10" xfId="468" applyNumberFormat="1" applyFont="1" applyBorder="1" applyAlignment="1">
      <alignment horizontal="center" vertical="center" wrapText="1"/>
    </xf>
    <xf numFmtId="4" fontId="109" fillId="0" borderId="16" xfId="468" applyNumberFormat="1" applyFont="1" applyBorder="1" applyAlignment="1">
      <alignment horizontal="center" vertical="center" wrapText="1"/>
    </xf>
    <xf numFmtId="9" fontId="109" fillId="0" borderId="17" xfId="468" applyNumberFormat="1" applyFont="1" applyBorder="1" applyAlignment="1">
      <alignment horizontal="center" vertical="center" wrapText="1"/>
    </xf>
    <xf numFmtId="49" fontId="110" fillId="0" borderId="10" xfId="468" applyNumberFormat="1" applyFont="1" applyBorder="1" applyAlignment="1">
      <alignment horizontal="center" vertical="center"/>
    </xf>
    <xf numFmtId="0" fontId="110" fillId="0" borderId="10" xfId="468" applyFont="1" applyBorder="1" applyAlignment="1">
      <alignment horizontal="center" vertical="center" wrapText="1"/>
    </xf>
    <xf numFmtId="9" fontId="110" fillId="0" borderId="10" xfId="468" applyNumberFormat="1" applyFont="1" applyBorder="1" applyAlignment="1">
      <alignment horizontal="center" vertical="center" wrapText="1"/>
    </xf>
    <xf numFmtId="4" fontId="110" fillId="0" borderId="10" xfId="468" applyNumberFormat="1" applyFont="1" applyBorder="1" applyAlignment="1">
      <alignment horizontal="center" vertical="center" wrapText="1"/>
    </xf>
    <xf numFmtId="187" fontId="109" fillId="0" borderId="10" xfId="468" applyNumberFormat="1" applyFont="1" applyBorder="1" applyAlignment="1">
      <alignment horizontal="center" vertical="center"/>
    </xf>
    <xf numFmtId="0" fontId="109" fillId="0" borderId="12" xfId="468" applyFont="1" applyBorder="1" applyAlignment="1">
      <alignment horizontal="center" vertical="center" wrapText="1"/>
    </xf>
    <xf numFmtId="9" fontId="109" fillId="0" borderId="10" xfId="468" applyNumberFormat="1" applyFont="1" applyBorder="1" applyAlignment="1">
      <alignment horizontal="center" vertical="center"/>
    </xf>
    <xf numFmtId="0" fontId="110" fillId="0" borderId="10" xfId="468" applyFont="1" applyBorder="1" applyAlignment="1">
      <alignment horizontal="center" vertical="center"/>
    </xf>
    <xf numFmtId="4" fontId="110" fillId="0" borderId="10" xfId="468" applyNumberFormat="1" applyFont="1" applyBorder="1" applyAlignment="1">
      <alignment horizontal="center" vertical="center"/>
    </xf>
    <xf numFmtId="0" fontId="138" fillId="0" borderId="10" xfId="468" applyFont="1" applyBorder="1" applyAlignment="1">
      <alignment horizontal="center" vertical="center" wrapText="1"/>
    </xf>
    <xf numFmtId="0" fontId="138" fillId="0" borderId="10" xfId="468" applyFont="1" applyBorder="1" applyAlignment="1">
      <alignment horizontal="center" vertical="center"/>
    </xf>
    <xf numFmtId="0" fontId="110" fillId="0" borderId="17" xfId="468" applyFont="1" applyBorder="1" applyAlignment="1">
      <alignment horizontal="center" vertical="center" wrapText="1"/>
    </xf>
    <xf numFmtId="0" fontId="37" fillId="0" borderId="17" xfId="468" applyFont="1" applyBorder="1" applyAlignment="1">
      <alignment horizontal="center" vertical="center" wrapText="1"/>
    </xf>
    <xf numFmtId="0" fontId="3" fillId="0" borderId="10" xfId="468" applyFont="1" applyBorder="1" applyAlignment="1">
      <alignment horizontal="center" vertical="center"/>
    </xf>
    <xf numFmtId="0" fontId="138" fillId="0" borderId="17" xfId="468" applyFont="1" applyBorder="1" applyAlignment="1">
      <alignment horizontal="center" vertical="center"/>
    </xf>
    <xf numFmtId="4" fontId="110" fillId="0" borderId="17" xfId="468" applyNumberFormat="1" applyFont="1" applyBorder="1" applyAlignment="1">
      <alignment horizontal="center" vertical="center"/>
    </xf>
    <xf numFmtId="0" fontId="37" fillId="0" borderId="24" xfId="468" applyFont="1" applyBorder="1"/>
    <xf numFmtId="0" fontId="37" fillId="0" borderId="0" xfId="468" applyFont="1" applyBorder="1"/>
    <xf numFmtId="0" fontId="37" fillId="0" borderId="0" xfId="468" applyFont="1" applyAlignment="1">
      <alignment horizontal="left"/>
    </xf>
    <xf numFmtId="0" fontId="37" fillId="0" borderId="0" xfId="468" applyFont="1" applyAlignment="1">
      <alignment horizontal="center"/>
    </xf>
    <xf numFmtId="0" fontId="37" fillId="0" borderId="0" xfId="468" applyFont="1"/>
    <xf numFmtId="0" fontId="44" fillId="0" borderId="0" xfId="468" applyFont="1" applyBorder="1" applyAlignment="1">
      <alignment horizontal="center"/>
    </xf>
    <xf numFmtId="0" fontId="120" fillId="0" borderId="0" xfId="468" applyFont="1" applyAlignment="1">
      <alignment horizontal="left"/>
    </xf>
    <xf numFmtId="0" fontId="37" fillId="0" borderId="0" xfId="468" applyFont="1" applyBorder="1" applyAlignment="1">
      <alignment horizontal="center"/>
    </xf>
    <xf numFmtId="0" fontId="37" fillId="0" borderId="0" xfId="468" applyFont="1" applyAlignment="1">
      <alignment horizontal="justify" vertical="center"/>
    </xf>
    <xf numFmtId="0" fontId="109" fillId="0" borderId="10" xfId="468" applyFont="1" applyBorder="1" applyAlignment="1">
      <alignment horizontal="center" vertical="center" wrapText="1"/>
    </xf>
    <xf numFmtId="0" fontId="2" fillId="0" borderId="0" xfId="1078"/>
    <xf numFmtId="4" fontId="37" fillId="0" borderId="0" xfId="1078" applyNumberFormat="1" applyFont="1"/>
    <xf numFmtId="0" fontId="37" fillId="0" borderId="0" xfId="1078" applyFont="1"/>
    <xf numFmtId="0" fontId="37" fillId="0" borderId="0" xfId="1078" applyFont="1" applyAlignment="1">
      <alignment vertical="center"/>
    </xf>
    <xf numFmtId="0" fontId="37" fillId="0" borderId="0" xfId="1078" applyFont="1" applyAlignment="1">
      <alignment horizontal="justify" vertical="center"/>
    </xf>
    <xf numFmtId="0" fontId="37" fillId="0" borderId="0" xfId="1078" applyFont="1" applyAlignment="1">
      <alignment horizontal="center"/>
    </xf>
    <xf numFmtId="0" fontId="2" fillId="0" borderId="0" xfId="1078" applyBorder="1"/>
    <xf numFmtId="0" fontId="37" fillId="0" borderId="0" xfId="1078" applyFont="1" applyBorder="1" applyAlignment="1"/>
    <xf numFmtId="0" fontId="37" fillId="0" borderId="0" xfId="1078" applyFont="1" applyBorder="1" applyAlignment="1">
      <alignment horizontal="left"/>
    </xf>
    <xf numFmtId="0" fontId="37" fillId="0" borderId="0" xfId="1078" applyFont="1" applyBorder="1" applyAlignment="1">
      <alignment horizontal="center"/>
    </xf>
    <xf numFmtId="0" fontId="37" fillId="0" borderId="0" xfId="1078" applyFont="1" applyAlignment="1"/>
    <xf numFmtId="0" fontId="44" fillId="0" borderId="0" xfId="1078" applyFont="1" applyBorder="1" applyAlignment="1">
      <alignment horizontal="center"/>
    </xf>
    <xf numFmtId="0" fontId="44" fillId="0" borderId="60" xfId="1078" applyFont="1" applyBorder="1" applyAlignment="1">
      <alignment horizontal="center"/>
    </xf>
    <xf numFmtId="0" fontId="37" fillId="0" borderId="0" xfId="1078" applyFont="1" applyAlignment="1">
      <alignment horizontal="left"/>
    </xf>
    <xf numFmtId="0" fontId="37" fillId="0" borderId="24" xfId="1078" applyFont="1" applyBorder="1" applyAlignment="1">
      <alignment horizontal="center"/>
    </xf>
    <xf numFmtId="4" fontId="2" fillId="0" borderId="0" xfId="1078" applyNumberFormat="1"/>
    <xf numFmtId="0" fontId="43" fillId="0" borderId="0" xfId="1078" applyFont="1" applyAlignment="1">
      <alignment vertical="top"/>
    </xf>
    <xf numFmtId="4" fontId="43" fillId="0" borderId="0" xfId="1078" applyNumberFormat="1" applyFont="1" applyAlignment="1">
      <alignment vertical="top"/>
    </xf>
    <xf numFmtId="4" fontId="169" fillId="0" borderId="10" xfId="1078" applyNumberFormat="1" applyFont="1" applyFill="1" applyBorder="1" applyAlignment="1">
      <alignment horizontal="center" vertical="top" wrapText="1"/>
    </xf>
    <xf numFmtId="0" fontId="136" fillId="0" borderId="15" xfId="1078" applyFont="1" applyFill="1" applyBorder="1" applyAlignment="1">
      <alignment horizontal="center" vertical="top" wrapText="1"/>
    </xf>
    <xf numFmtId="4" fontId="136" fillId="0" borderId="16" xfId="1078" applyNumberFormat="1" applyFont="1" applyFill="1" applyBorder="1" applyAlignment="1">
      <alignment horizontal="center" vertical="top" wrapText="1"/>
    </xf>
    <xf numFmtId="0" fontId="170" fillId="0" borderId="15" xfId="1078" applyFont="1" applyFill="1" applyBorder="1" applyAlignment="1">
      <alignment horizontal="left" vertical="top" wrapText="1"/>
    </xf>
    <xf numFmtId="0" fontId="136" fillId="0" borderId="16" xfId="1078" applyFont="1" applyFill="1" applyBorder="1" applyAlignment="1">
      <alignment horizontal="left" vertical="top" wrapText="1"/>
    </xf>
    <xf numFmtId="0" fontId="169" fillId="0" borderId="16" xfId="1078" applyFont="1" applyFill="1" applyBorder="1" applyAlignment="1">
      <alignment horizontal="left" vertical="top" wrapText="1"/>
    </xf>
    <xf numFmtId="0" fontId="43" fillId="0" borderId="10" xfId="1078" applyFont="1" applyFill="1" applyBorder="1" applyAlignment="1">
      <alignment horizontal="center" vertical="top" wrapText="1"/>
    </xf>
    <xf numFmtId="4" fontId="43" fillId="0" borderId="10" xfId="1078" applyNumberFormat="1" applyFont="1" applyFill="1" applyBorder="1" applyAlignment="1">
      <alignment horizontal="center" vertical="top" wrapText="1"/>
    </xf>
    <xf numFmtId="0" fontId="43" fillId="0" borderId="15" xfId="1078" applyNumberFormat="1" applyFont="1" applyFill="1" applyBorder="1" applyAlignment="1">
      <alignment horizontal="center" vertical="top" wrapText="1"/>
    </xf>
    <xf numFmtId="10" fontId="43" fillId="0" borderId="15" xfId="1078" applyNumberFormat="1" applyFont="1" applyFill="1" applyBorder="1" applyAlignment="1">
      <alignment horizontal="center" vertical="top" wrapText="1"/>
    </xf>
    <xf numFmtId="0" fontId="43" fillId="0" borderId="15" xfId="1078" applyFont="1" applyFill="1" applyBorder="1" applyAlignment="1">
      <alignment horizontal="center" vertical="top" wrapText="1"/>
    </xf>
    <xf numFmtId="4" fontId="43" fillId="0" borderId="16" xfId="1078" applyNumberFormat="1" applyFont="1" applyFill="1" applyBorder="1" applyAlignment="1">
      <alignment horizontal="center" vertical="top" wrapText="1"/>
    </xf>
    <xf numFmtId="9" fontId="134" fillId="0" borderId="10" xfId="1078" applyNumberFormat="1" applyFont="1" applyFill="1" applyBorder="1" applyAlignment="1">
      <alignment horizontal="left" vertical="top" wrapText="1"/>
    </xf>
    <xf numFmtId="9" fontId="43" fillId="0" borderId="16" xfId="1078" applyNumberFormat="1" applyFont="1" applyFill="1" applyBorder="1" applyAlignment="1">
      <alignment horizontal="left" vertical="top" wrapText="1"/>
    </xf>
    <xf numFmtId="0" fontId="43" fillId="0" borderId="16" xfId="1078" applyFont="1" applyFill="1" applyBorder="1" applyAlignment="1">
      <alignment horizontal="justify" vertical="top" wrapText="1"/>
    </xf>
    <xf numFmtId="10" fontId="134" fillId="0" borderId="15" xfId="1078" applyNumberFormat="1" applyFont="1" applyFill="1" applyBorder="1" applyAlignment="1">
      <alignment horizontal="left" vertical="top" wrapText="1"/>
    </xf>
    <xf numFmtId="4" fontId="43" fillId="0" borderId="12" xfId="1078" applyNumberFormat="1" applyFont="1" applyFill="1" applyBorder="1" applyAlignment="1">
      <alignment horizontal="center" vertical="top" wrapText="1"/>
    </xf>
    <xf numFmtId="0" fontId="170" fillId="0" borderId="10" xfId="1078" applyFont="1" applyFill="1" applyBorder="1" applyAlignment="1">
      <alignment horizontal="left" vertical="top" wrapText="1"/>
    </xf>
    <xf numFmtId="0" fontId="43" fillId="0" borderId="16" xfId="1078" applyFont="1" applyFill="1" applyBorder="1" applyAlignment="1">
      <alignment horizontal="left" vertical="top" wrapText="1"/>
    </xf>
    <xf numFmtId="0" fontId="43" fillId="0" borderId="12" xfId="1078" applyFont="1" applyFill="1" applyBorder="1" applyAlignment="1">
      <alignment horizontal="left" vertical="top" wrapText="1"/>
    </xf>
    <xf numFmtId="0" fontId="43" fillId="0" borderId="11" xfId="1078" applyFont="1" applyFill="1" applyBorder="1" applyAlignment="1">
      <alignment horizontal="left" vertical="top" wrapText="1"/>
    </xf>
    <xf numFmtId="0" fontId="43" fillId="0" borderId="60" xfId="1078" applyNumberFormat="1" applyFont="1" applyFill="1" applyBorder="1" applyAlignment="1">
      <alignment horizontal="center" vertical="top" wrapText="1"/>
    </xf>
    <xf numFmtId="0" fontId="43" fillId="0" borderId="60" xfId="1078" applyFont="1" applyFill="1" applyBorder="1" applyAlignment="1">
      <alignment horizontal="center" vertical="top" wrapText="1"/>
    </xf>
    <xf numFmtId="4" fontId="43" fillId="0" borderId="11" xfId="1078" applyNumberFormat="1" applyFont="1" applyFill="1" applyBorder="1" applyAlignment="1">
      <alignment horizontal="center" vertical="top" wrapText="1"/>
    </xf>
    <xf numFmtId="9" fontId="134" fillId="0" borderId="17" xfId="1078" applyNumberFormat="1" applyFont="1" applyFill="1" applyBorder="1" applyAlignment="1">
      <alignment horizontal="left" vertical="top" wrapText="1"/>
    </xf>
    <xf numFmtId="10" fontId="134" fillId="0" borderId="60" xfId="1078" applyNumberFormat="1" applyFont="1" applyFill="1" applyBorder="1" applyAlignment="1">
      <alignment horizontal="left" vertical="top" wrapText="1"/>
    </xf>
    <xf numFmtId="0" fontId="43" fillId="0" borderId="16" xfId="1078" applyFont="1" applyFill="1" applyBorder="1" applyAlignment="1">
      <alignment vertical="top" wrapText="1"/>
    </xf>
    <xf numFmtId="0" fontId="96" fillId="0" borderId="0" xfId="1078" applyFont="1" applyAlignment="1">
      <alignment vertical="top"/>
    </xf>
    <xf numFmtId="4" fontId="96" fillId="0" borderId="10" xfId="1078" applyNumberFormat="1" applyFont="1" applyFill="1" applyBorder="1" applyAlignment="1">
      <alignment horizontal="center" vertical="top" wrapText="1"/>
    </xf>
    <xf numFmtId="0" fontId="96" fillId="0" borderId="10" xfId="1078" applyFont="1" applyFill="1" applyBorder="1" applyAlignment="1">
      <alignment horizontal="center" vertical="top" wrapText="1"/>
    </xf>
    <xf numFmtId="4" fontId="43" fillId="0" borderId="23" xfId="1078" applyNumberFormat="1" applyFont="1" applyFill="1" applyBorder="1" applyAlignment="1">
      <alignment horizontal="center" vertical="top" wrapText="1"/>
    </xf>
    <xf numFmtId="0" fontId="43" fillId="0" borderId="24" xfId="1078" applyFont="1" applyFill="1" applyBorder="1" applyAlignment="1">
      <alignment horizontal="center" vertical="top" wrapText="1"/>
    </xf>
    <xf numFmtId="0" fontId="43" fillId="0" borderId="26" xfId="1078" applyFont="1" applyFill="1" applyBorder="1" applyAlignment="1">
      <alignment horizontal="center" vertical="top" wrapText="1"/>
    </xf>
    <xf numFmtId="0" fontId="170" fillId="0" borderId="0" xfId="1078" applyFont="1" applyFill="1" applyBorder="1" applyAlignment="1">
      <alignment horizontal="left" vertical="top" wrapText="1"/>
    </xf>
    <xf numFmtId="0" fontId="136" fillId="0" borderId="13" xfId="1078" applyFont="1" applyFill="1" applyBorder="1" applyAlignment="1">
      <alignment horizontal="left" vertical="top" wrapText="1"/>
    </xf>
    <xf numFmtId="4" fontId="43" fillId="0" borderId="14" xfId="1078" applyNumberFormat="1" applyFont="1" applyFill="1" applyBorder="1" applyAlignment="1">
      <alignment horizontal="center" vertical="top" wrapText="1"/>
    </xf>
    <xf numFmtId="0" fontId="43" fillId="0" borderId="0" xfId="1078" applyFont="1" applyFill="1" applyBorder="1" applyAlignment="1">
      <alignment horizontal="center" vertical="top" wrapText="1"/>
    </xf>
    <xf numFmtId="0" fontId="43" fillId="0" borderId="13" xfId="1078" applyFont="1" applyFill="1" applyBorder="1" applyAlignment="1">
      <alignment horizontal="center" vertical="top" wrapText="1"/>
    </xf>
    <xf numFmtId="0" fontId="43" fillId="0" borderId="11" xfId="1078" applyFont="1" applyFill="1" applyBorder="1" applyAlignment="1">
      <alignment horizontal="center" vertical="top" wrapText="1"/>
    </xf>
    <xf numFmtId="2" fontId="170" fillId="0" borderId="60" xfId="1078" applyNumberFormat="1" applyFont="1" applyFill="1" applyBorder="1" applyAlignment="1">
      <alignment horizontal="left" vertical="top" wrapText="1"/>
    </xf>
    <xf numFmtId="0" fontId="136" fillId="0" borderId="11" xfId="1078" applyFont="1" applyFill="1" applyBorder="1" applyAlignment="1">
      <alignment horizontal="left" vertical="center" wrapText="1"/>
    </xf>
    <xf numFmtId="0" fontId="43" fillId="0" borderId="22" xfId="1078" applyFont="1" applyFill="1" applyBorder="1" applyAlignment="1">
      <alignment horizontal="center" vertical="top" wrapText="1"/>
    </xf>
    <xf numFmtId="0" fontId="134" fillId="0" borderId="25" xfId="1078" applyFont="1" applyFill="1" applyBorder="1" applyAlignment="1">
      <alignment horizontal="left" vertical="top" wrapText="1"/>
    </xf>
    <xf numFmtId="0" fontId="43" fillId="0" borderId="26" xfId="1078" applyFont="1" applyFill="1" applyBorder="1" applyAlignment="1">
      <alignment horizontal="left" vertical="top" wrapText="1"/>
    </xf>
    <xf numFmtId="0" fontId="170" fillId="0" borderId="22" xfId="1078" applyFont="1" applyFill="1" applyBorder="1" applyAlignment="1">
      <alignment horizontal="left" vertical="top" wrapText="1"/>
    </xf>
    <xf numFmtId="0" fontId="169" fillId="0" borderId="13" xfId="1078" applyFont="1" applyFill="1" applyBorder="1" applyAlignment="1">
      <alignment horizontal="left" vertical="top" wrapText="1"/>
    </xf>
    <xf numFmtId="0" fontId="170" fillId="0" borderId="21" xfId="1078" applyFont="1" applyFill="1" applyBorder="1" applyAlignment="1">
      <alignment horizontal="left" vertical="top" wrapText="1"/>
    </xf>
    <xf numFmtId="0" fontId="136" fillId="0" borderId="25" xfId="1078" applyFont="1" applyFill="1" applyBorder="1" applyAlignment="1">
      <alignment horizontal="center" vertical="top" wrapText="1"/>
    </xf>
    <xf numFmtId="0" fontId="136" fillId="0" borderId="24" xfId="1078" applyFont="1" applyFill="1" applyBorder="1" applyAlignment="1">
      <alignment horizontal="center" vertical="top" wrapText="1"/>
    </xf>
    <xf numFmtId="0" fontId="136" fillId="0" borderId="26" xfId="1078" applyFont="1" applyFill="1" applyBorder="1" applyAlignment="1">
      <alignment horizontal="center" vertical="top" wrapText="1"/>
    </xf>
    <xf numFmtId="0" fontId="136" fillId="0" borderId="14" xfId="1078" applyFont="1" applyFill="1" applyBorder="1" applyAlignment="1">
      <alignment horizontal="center" vertical="top" wrapText="1"/>
    </xf>
    <xf numFmtId="0" fontId="136" fillId="0" borderId="22" xfId="1078" applyFont="1" applyFill="1" applyBorder="1" applyAlignment="1">
      <alignment horizontal="center" vertical="top" wrapText="1"/>
    </xf>
    <xf numFmtId="0" fontId="136" fillId="0" borderId="0" xfId="1078" applyFont="1" applyFill="1" applyBorder="1" applyAlignment="1">
      <alignment horizontal="center" vertical="top" wrapText="1"/>
    </xf>
    <xf numFmtId="0" fontId="136" fillId="0" borderId="13" xfId="1078" applyFont="1" applyFill="1" applyBorder="1" applyAlignment="1">
      <alignment horizontal="center" vertical="top" wrapText="1"/>
    </xf>
    <xf numFmtId="4" fontId="136" fillId="0" borderId="14" xfId="1078" applyNumberFormat="1" applyFont="1" applyFill="1" applyBorder="1" applyAlignment="1">
      <alignment horizontal="center" vertical="top" wrapText="1"/>
    </xf>
    <xf numFmtId="4" fontId="136" fillId="0" borderId="12" xfId="1078" applyNumberFormat="1" applyFont="1" applyFill="1" applyBorder="1" applyAlignment="1">
      <alignment horizontal="center" vertical="top" wrapText="1"/>
    </xf>
    <xf numFmtId="0" fontId="136" fillId="0" borderId="21" xfId="1078" applyFont="1" applyFill="1" applyBorder="1" applyAlignment="1">
      <alignment horizontal="center" vertical="top" wrapText="1"/>
    </xf>
    <xf numFmtId="0" fontId="136" fillId="0" borderId="60" xfId="1078" applyFont="1" applyFill="1" applyBorder="1" applyAlignment="1">
      <alignment horizontal="center" vertical="top" wrapText="1"/>
    </xf>
    <xf numFmtId="0" fontId="136" fillId="0" borderId="11" xfId="1078" applyFont="1" applyFill="1" applyBorder="1" applyAlignment="1">
      <alignment horizontal="center" vertical="top" wrapText="1"/>
    </xf>
    <xf numFmtId="2" fontId="170" fillId="0" borderId="21" xfId="1078" applyNumberFormat="1" applyFont="1" applyFill="1" applyBorder="1" applyAlignment="1">
      <alignment horizontal="left" vertical="top" wrapText="1"/>
    </xf>
    <xf numFmtId="0" fontId="43" fillId="0" borderId="0" xfId="1078" applyFont="1"/>
    <xf numFmtId="0" fontId="136" fillId="0" borderId="10" xfId="1078" applyFont="1" applyFill="1" applyBorder="1" applyAlignment="1">
      <alignment horizontal="center" vertical="top" wrapText="1"/>
    </xf>
    <xf numFmtId="0" fontId="136" fillId="0" borderId="12" xfId="1078" applyFont="1" applyFill="1" applyBorder="1" applyAlignment="1">
      <alignment horizontal="center" vertical="center" wrapText="1"/>
    </xf>
    <xf numFmtId="0" fontId="136" fillId="0" borderId="10" xfId="1078" applyFont="1" applyFill="1" applyBorder="1" applyAlignment="1">
      <alignment horizontal="center" vertical="center" wrapText="1"/>
    </xf>
    <xf numFmtId="0" fontId="119" fillId="0" borderId="0" xfId="1078" applyFont="1" applyAlignment="1">
      <alignment horizontal="center"/>
    </xf>
    <xf numFmtId="4" fontId="43" fillId="0" borderId="10" xfId="53" applyNumberFormat="1" applyFont="1" applyBorder="1" applyAlignment="1">
      <alignment horizontal="center" vertical="top" wrapText="1"/>
    </xf>
    <xf numFmtId="0" fontId="96" fillId="0" borderId="0" xfId="1078" applyFont="1" applyAlignment="1">
      <alignment horizontal="center" wrapText="1"/>
    </xf>
    <xf numFmtId="0" fontId="38" fillId="0" borderId="0" xfId="1078" applyFont="1" applyAlignment="1">
      <alignment horizontal="center" wrapText="1"/>
    </xf>
    <xf numFmtId="0" fontId="38" fillId="0" borderId="0" xfId="1078" applyFont="1" applyBorder="1" applyAlignment="1">
      <alignment horizontal="center" vertical="center" wrapText="1"/>
    </xf>
    <xf numFmtId="0" fontId="44" fillId="0" borderId="10" xfId="1078" applyFont="1" applyBorder="1" applyAlignment="1">
      <alignment horizontal="center" vertical="center" wrapText="1"/>
    </xf>
    <xf numFmtId="0" fontId="44" fillId="0" borderId="11" xfId="1078" applyFont="1" applyBorder="1" applyAlignment="1">
      <alignment horizontal="center" vertical="center" wrapText="1"/>
    </xf>
    <xf numFmtId="0" fontId="44" fillId="0" borderId="12" xfId="1078" applyFont="1" applyBorder="1" applyAlignment="1">
      <alignment horizontal="center" vertical="center" wrapText="1"/>
    </xf>
    <xf numFmtId="0" fontId="44" fillId="0" borderId="10" xfId="1078" applyFont="1" applyBorder="1" applyAlignment="1">
      <alignment horizontal="center" vertical="center"/>
    </xf>
    <xf numFmtId="0" fontId="48" fillId="0" borderId="12" xfId="1078" applyFont="1" applyBorder="1" applyAlignment="1">
      <alignment horizontal="center" vertical="top"/>
    </xf>
    <xf numFmtId="0" fontId="44" fillId="0" borderId="10" xfId="1078" applyFont="1" applyFill="1" applyBorder="1" applyAlignment="1">
      <alignment horizontal="left" vertical="top" wrapText="1"/>
    </xf>
    <xf numFmtId="0" fontId="44" fillId="0" borderId="10" xfId="1078" applyFont="1" applyFill="1" applyBorder="1" applyAlignment="1">
      <alignment horizontal="center" vertical="top" wrapText="1"/>
    </xf>
    <xf numFmtId="190" fontId="44" fillId="0" borderId="10" xfId="1055" applyNumberFormat="1" applyFont="1" applyFill="1" applyBorder="1" applyAlignment="1">
      <alignment horizontal="center" vertical="top"/>
    </xf>
    <xf numFmtId="0" fontId="48" fillId="0" borderId="10" xfId="1078" applyFont="1" applyBorder="1" applyAlignment="1">
      <alignment horizontal="center" vertical="center"/>
    </xf>
    <xf numFmtId="0" fontId="48" fillId="0" borderId="10" xfId="1078" applyFont="1" applyFill="1" applyBorder="1" applyAlignment="1">
      <alignment horizontal="left" vertical="center" wrapText="1"/>
    </xf>
    <xf numFmtId="0" fontId="48" fillId="0" borderId="10" xfId="1078" applyFont="1" applyFill="1" applyBorder="1" applyAlignment="1">
      <alignment horizontal="center" vertical="center" wrapText="1"/>
    </xf>
    <xf numFmtId="190" fontId="48" fillId="0" borderId="10" xfId="1055" applyNumberFormat="1" applyFont="1" applyFill="1" applyBorder="1" applyAlignment="1">
      <alignment horizontal="center" vertical="center"/>
    </xf>
    <xf numFmtId="0" fontId="44" fillId="0" borderId="10" xfId="1078" applyFont="1" applyFill="1" applyBorder="1" applyAlignment="1">
      <alignment horizontal="left" vertical="center" wrapText="1"/>
    </xf>
    <xf numFmtId="0" fontId="44" fillId="0" borderId="10" xfId="1078" applyFont="1" applyFill="1" applyBorder="1" applyAlignment="1">
      <alignment horizontal="center" vertical="center" wrapText="1"/>
    </xf>
    <xf numFmtId="0" fontId="48" fillId="28" borderId="10" xfId="1078" applyFont="1" applyFill="1" applyBorder="1" applyAlignment="1">
      <alignment horizontal="center" vertical="center"/>
    </xf>
    <xf numFmtId="0" fontId="48" fillId="28" borderId="10" xfId="1078" applyFont="1" applyFill="1" applyBorder="1" applyAlignment="1">
      <alignment horizontal="left" vertical="center" wrapText="1"/>
    </xf>
    <xf numFmtId="0" fontId="44" fillId="28" borderId="10" xfId="1078" applyFont="1" applyFill="1" applyBorder="1" applyAlignment="1">
      <alignment horizontal="center" vertical="center" wrapText="1"/>
    </xf>
    <xf numFmtId="0" fontId="44" fillId="28" borderId="10" xfId="1078" applyFont="1" applyFill="1" applyBorder="1" applyAlignment="1">
      <alignment horizontal="right" vertical="center" wrapText="1"/>
    </xf>
    <xf numFmtId="191" fontId="44" fillId="28" borderId="10" xfId="1078" applyNumberFormat="1" applyFont="1" applyFill="1" applyBorder="1" applyAlignment="1">
      <alignment horizontal="left" vertical="center" wrapText="1"/>
    </xf>
    <xf numFmtId="190" fontId="48" fillId="28" borderId="10" xfId="1055" applyNumberFormat="1" applyFont="1" applyFill="1" applyBorder="1" applyAlignment="1">
      <alignment horizontal="center" vertical="center"/>
    </xf>
    <xf numFmtId="0" fontId="37" fillId="0" borderId="0" xfId="1078" applyFont="1" applyBorder="1" applyAlignment="1">
      <alignment horizontal="justify" vertical="center"/>
    </xf>
    <xf numFmtId="0" fontId="37" fillId="0" borderId="0" xfId="1078" applyFont="1" applyBorder="1"/>
    <xf numFmtId="0" fontId="16" fillId="0" borderId="0" xfId="374"/>
    <xf numFmtId="0" fontId="104" fillId="0" borderId="10" xfId="1081" applyFont="1" applyBorder="1" applyAlignment="1">
      <alignment horizontal="center" vertical="center" wrapText="1"/>
    </xf>
    <xf numFmtId="0" fontId="104" fillId="0" borderId="15" xfId="1081" applyFont="1" applyBorder="1" applyAlignment="1">
      <alignment horizontal="center" vertical="center" wrapText="1"/>
    </xf>
    <xf numFmtId="0" fontId="104" fillId="0" borderId="10" xfId="1081" applyFont="1" applyBorder="1" applyAlignment="1">
      <alignment horizontal="center" vertical="center"/>
    </xf>
    <xf numFmtId="4" fontId="104" fillId="0" borderId="16" xfId="1081" applyNumberFormat="1" applyFont="1" applyBorder="1" applyAlignment="1">
      <alignment horizontal="center" vertical="top"/>
    </xf>
    <xf numFmtId="4" fontId="104" fillId="0" borderId="15" xfId="1081" applyNumberFormat="1" applyFont="1" applyBorder="1" applyAlignment="1">
      <alignment horizontal="center" vertical="top"/>
    </xf>
    <xf numFmtId="4" fontId="104" fillId="0" borderId="10" xfId="1081" applyNumberFormat="1" applyFont="1" applyBorder="1" applyAlignment="1">
      <alignment horizontal="center" vertical="top"/>
    </xf>
    <xf numFmtId="4" fontId="104" fillId="0" borderId="10" xfId="1081" applyNumberFormat="1" applyFont="1" applyBorder="1" applyAlignment="1">
      <alignment horizontal="center" vertical="top" wrapText="1"/>
    </xf>
    <xf numFmtId="191" fontId="104" fillId="0" borderId="10" xfId="1081" applyNumberFormat="1" applyFont="1" applyBorder="1" applyAlignment="1">
      <alignment horizontal="center" vertical="top" wrapText="1"/>
    </xf>
    <xf numFmtId="4" fontId="107" fillId="0" borderId="10" xfId="1081" applyNumberFormat="1" applyFont="1" applyBorder="1" applyAlignment="1">
      <alignment horizontal="center" vertical="top"/>
    </xf>
    <xf numFmtId="0" fontId="104" fillId="0" borderId="26" xfId="1081" applyFont="1" applyBorder="1" applyAlignment="1">
      <alignment horizontal="left" vertical="top" wrapText="1"/>
    </xf>
    <xf numFmtId="10" fontId="104" fillId="0" borderId="25" xfId="1081" applyNumberFormat="1" applyFont="1" applyBorder="1" applyAlignment="1">
      <alignment horizontal="left" vertical="top" wrapText="1"/>
    </xf>
    <xf numFmtId="4" fontId="104" fillId="27" borderId="13" xfId="1081" applyNumberFormat="1" applyFont="1" applyFill="1" applyBorder="1" applyAlignment="1">
      <alignment horizontal="center" vertical="top" wrapText="1"/>
    </xf>
    <xf numFmtId="4" fontId="104" fillId="27" borderId="0" xfId="1081" applyNumberFormat="1" applyFont="1" applyFill="1" applyBorder="1" applyAlignment="1">
      <alignment horizontal="center" vertical="top" wrapText="1"/>
    </xf>
    <xf numFmtId="4" fontId="104" fillId="0" borderId="22" xfId="1081" applyNumberFormat="1" applyFont="1" applyBorder="1" applyAlignment="1">
      <alignment horizontal="center" vertical="top"/>
    </xf>
    <xf numFmtId="0" fontId="172" fillId="0" borderId="16" xfId="1081" applyFont="1" applyBorder="1" applyAlignment="1">
      <alignment horizontal="left" vertical="top" wrapText="1"/>
    </xf>
    <xf numFmtId="169" fontId="104" fillId="0" borderId="17" xfId="1081" applyNumberFormat="1" applyFont="1" applyFill="1" applyBorder="1" applyAlignment="1">
      <alignment horizontal="left" vertical="top" wrapText="1"/>
    </xf>
    <xf numFmtId="10" fontId="104" fillId="0" borderId="10" xfId="1081" applyNumberFormat="1" applyFont="1" applyBorder="1" applyAlignment="1">
      <alignment horizontal="center" vertical="top" wrapText="1"/>
    </xf>
    <xf numFmtId="0" fontId="107" fillId="0" borderId="10" xfId="1081" applyFont="1" applyBorder="1" applyAlignment="1">
      <alignment horizontal="center" vertical="top"/>
    </xf>
    <xf numFmtId="0" fontId="107" fillId="0" borderId="24" xfId="1081" applyFont="1" applyBorder="1" applyAlignment="1">
      <alignment horizontal="left" vertical="top" wrapText="1"/>
    </xf>
    <xf numFmtId="0" fontId="2" fillId="0" borderId="24" xfId="1078" applyBorder="1"/>
    <xf numFmtId="0" fontId="44" fillId="0" borderId="0" xfId="1078" applyFont="1" applyAlignment="1">
      <alignment horizontal="center"/>
    </xf>
    <xf numFmtId="0" fontId="37" fillId="0" borderId="24" xfId="1078" applyFont="1" applyBorder="1" applyAlignment="1"/>
    <xf numFmtId="0" fontId="43" fillId="0" borderId="0" xfId="1081" applyFont="1"/>
    <xf numFmtId="0" fontId="119" fillId="0" borderId="0" xfId="1081" applyFont="1" applyAlignment="1">
      <alignment horizontal="center"/>
    </xf>
    <xf numFmtId="0" fontId="136" fillId="0" borderId="10" xfId="1081" applyFont="1" applyFill="1" applyBorder="1" applyAlignment="1">
      <alignment horizontal="center" vertical="center" wrapText="1"/>
    </xf>
    <xf numFmtId="0" fontId="136" fillId="0" borderId="12" xfId="1081" applyFont="1" applyFill="1" applyBorder="1" applyAlignment="1">
      <alignment horizontal="center" vertical="center" wrapText="1"/>
    </xf>
    <xf numFmtId="0" fontId="136" fillId="0" borderId="10" xfId="1081" applyFont="1" applyFill="1" applyBorder="1" applyAlignment="1">
      <alignment horizontal="center" vertical="top" wrapText="1"/>
    </xf>
    <xf numFmtId="0" fontId="43" fillId="0" borderId="0" xfId="1081" applyFont="1" applyAlignment="1">
      <alignment vertical="top"/>
    </xf>
    <xf numFmtId="0" fontId="136" fillId="0" borderId="11" xfId="1081" applyFont="1" applyFill="1" applyBorder="1" applyAlignment="1">
      <alignment horizontal="left" vertical="center" wrapText="1"/>
    </xf>
    <xf numFmtId="2" fontId="170" fillId="0" borderId="21" xfId="1081" applyNumberFormat="1" applyFont="1" applyFill="1" applyBorder="1" applyAlignment="1">
      <alignment horizontal="left" vertical="top" wrapText="1"/>
    </xf>
    <xf numFmtId="4" fontId="136" fillId="0" borderId="12" xfId="1081" applyNumberFormat="1" applyFont="1" applyFill="1" applyBorder="1" applyAlignment="1">
      <alignment horizontal="center" vertical="top" wrapText="1"/>
    </xf>
    <xf numFmtId="0" fontId="136" fillId="0" borderId="26" xfId="1081" applyFont="1" applyFill="1" applyBorder="1" applyAlignment="1">
      <alignment horizontal="left" vertical="top" wrapText="1"/>
    </xf>
    <xf numFmtId="0" fontId="170" fillId="0" borderId="25" xfId="1081" applyFont="1" applyFill="1" applyBorder="1" applyAlignment="1">
      <alignment horizontal="left" vertical="top" wrapText="1"/>
    </xf>
    <xf numFmtId="4" fontId="136" fillId="0" borderId="23" xfId="1081" applyNumberFormat="1" applyFont="1" applyFill="1" applyBorder="1" applyAlignment="1">
      <alignment horizontal="center" vertical="top" wrapText="1"/>
    </xf>
    <xf numFmtId="4" fontId="43" fillId="0" borderId="23" xfId="1081" applyNumberFormat="1" applyFont="1" applyFill="1" applyBorder="1" applyAlignment="1">
      <alignment horizontal="center" vertical="top" wrapText="1"/>
    </xf>
    <xf numFmtId="0" fontId="136" fillId="0" borderId="11" xfId="1081" applyFont="1" applyFill="1" applyBorder="1" applyAlignment="1">
      <alignment horizontal="left" vertical="top" wrapText="1"/>
    </xf>
    <xf numFmtId="0" fontId="170" fillId="0" borderId="22" xfId="1081" applyFont="1" applyFill="1" applyBorder="1" applyAlignment="1">
      <alignment horizontal="left" vertical="top" wrapText="1"/>
    </xf>
    <xf numFmtId="4" fontId="43" fillId="0" borderId="14" xfId="1081" applyNumberFormat="1" applyFont="1" applyFill="1" applyBorder="1" applyAlignment="1">
      <alignment horizontal="center" vertical="top" wrapText="1"/>
    </xf>
    <xf numFmtId="0" fontId="136" fillId="0" borderId="13" xfId="1081" applyFont="1" applyFill="1" applyBorder="1" applyAlignment="1">
      <alignment horizontal="left" vertical="top" wrapText="1"/>
    </xf>
    <xf numFmtId="0" fontId="96" fillId="0" borderId="10" xfId="1081" applyFont="1" applyFill="1" applyBorder="1" applyAlignment="1">
      <alignment horizontal="center" vertical="top" wrapText="1"/>
    </xf>
    <xf numFmtId="4" fontId="96" fillId="0" borderId="10" xfId="1081" applyNumberFormat="1" applyFont="1" applyFill="1" applyBorder="1" applyAlignment="1">
      <alignment horizontal="center" vertical="top" wrapText="1"/>
    </xf>
    <xf numFmtId="0" fontId="96" fillId="0" borderId="0" xfId="1081" applyFont="1" applyAlignment="1">
      <alignment vertical="top"/>
    </xf>
    <xf numFmtId="0" fontId="43" fillId="0" borderId="10" xfId="1081" applyFont="1" applyFill="1" applyBorder="1" applyAlignment="1">
      <alignment horizontal="center" vertical="top" wrapText="1"/>
    </xf>
    <xf numFmtId="0" fontId="43" fillId="0" borderId="16" xfId="1081" applyFont="1" applyFill="1" applyBorder="1" applyAlignment="1">
      <alignment vertical="top" wrapText="1"/>
    </xf>
    <xf numFmtId="0" fontId="43" fillId="0" borderId="16" xfId="1081" applyFont="1" applyFill="1" applyBorder="1" applyAlignment="1">
      <alignment horizontal="left" vertical="top" wrapText="1"/>
    </xf>
    <xf numFmtId="10" fontId="134" fillId="0" borderId="15" xfId="1081" applyNumberFormat="1" applyFont="1" applyFill="1" applyBorder="1" applyAlignment="1">
      <alignment horizontal="left" vertical="top" wrapText="1"/>
    </xf>
    <xf numFmtId="4" fontId="43" fillId="0" borderId="16" xfId="1081" applyNumberFormat="1" applyFont="1" applyFill="1" applyBorder="1" applyAlignment="1">
      <alignment horizontal="center" vertical="top" wrapText="1"/>
    </xf>
    <xf numFmtId="0" fontId="43" fillId="0" borderId="15" xfId="1081" applyFont="1" applyFill="1" applyBorder="1" applyAlignment="1">
      <alignment horizontal="center" vertical="top" wrapText="1"/>
    </xf>
    <xf numFmtId="0" fontId="43" fillId="0" borderId="15" xfId="1081" applyNumberFormat="1" applyFont="1" applyFill="1" applyBorder="1" applyAlignment="1">
      <alignment horizontal="center" vertical="top" wrapText="1"/>
    </xf>
    <xf numFmtId="4" fontId="43" fillId="0" borderId="10" xfId="1081" applyNumberFormat="1" applyFont="1" applyFill="1" applyBorder="1" applyAlignment="1">
      <alignment horizontal="center" vertical="top" wrapText="1"/>
    </xf>
    <xf numFmtId="0" fontId="43" fillId="0" borderId="11" xfId="1081" applyFont="1" applyFill="1" applyBorder="1" applyAlignment="1">
      <alignment horizontal="left" vertical="top" wrapText="1"/>
    </xf>
    <xf numFmtId="10" fontId="134" fillId="0" borderId="60" xfId="1081" applyNumberFormat="1" applyFont="1" applyFill="1" applyBorder="1" applyAlignment="1">
      <alignment horizontal="left" vertical="top" wrapText="1"/>
    </xf>
    <xf numFmtId="4" fontId="43" fillId="0" borderId="11" xfId="1081" applyNumberFormat="1" applyFont="1" applyFill="1" applyBorder="1" applyAlignment="1">
      <alignment horizontal="center" vertical="top" wrapText="1"/>
    </xf>
    <xf numFmtId="0" fontId="43" fillId="0" borderId="60" xfId="1081" applyFont="1" applyFill="1" applyBorder="1" applyAlignment="1">
      <alignment horizontal="center" vertical="top" wrapText="1"/>
    </xf>
    <xf numFmtId="0" fontId="43" fillId="0" borderId="60" xfId="1081" applyNumberFormat="1" applyFont="1" applyFill="1" applyBorder="1" applyAlignment="1">
      <alignment horizontal="center" vertical="top" wrapText="1"/>
    </xf>
    <xf numFmtId="4" fontId="43" fillId="0" borderId="12" xfId="1081" applyNumberFormat="1" applyFont="1" applyFill="1" applyBorder="1" applyAlignment="1">
      <alignment horizontal="center" vertical="top" wrapText="1"/>
    </xf>
    <xf numFmtId="0" fontId="43" fillId="0" borderId="12" xfId="1081" applyFont="1" applyFill="1" applyBorder="1" applyAlignment="1">
      <alignment horizontal="left" vertical="top" wrapText="1"/>
    </xf>
    <xf numFmtId="9" fontId="134" fillId="0" borderId="60" xfId="1081" applyNumberFormat="1" applyFont="1" applyFill="1" applyBorder="1" applyAlignment="1">
      <alignment horizontal="left" vertical="top" wrapText="1"/>
    </xf>
    <xf numFmtId="4" fontId="96" fillId="0" borderId="12" xfId="1081" applyNumberFormat="1" applyFont="1" applyFill="1" applyBorder="1" applyAlignment="1">
      <alignment horizontal="center" vertical="top" wrapText="1"/>
    </xf>
    <xf numFmtId="0" fontId="43" fillId="0" borderId="26" xfId="1081" applyFont="1" applyFill="1" applyBorder="1" applyAlignment="1">
      <alignment horizontal="left" vertical="center" wrapText="1"/>
    </xf>
    <xf numFmtId="4" fontId="170" fillId="0" borderId="25" xfId="1081" applyNumberFormat="1" applyFont="1" applyFill="1" applyBorder="1" applyAlignment="1">
      <alignment horizontal="left" vertical="top" wrapText="1"/>
    </xf>
    <xf numFmtId="0" fontId="43" fillId="0" borderId="16" xfId="1081" applyFont="1" applyFill="1" applyBorder="1" applyAlignment="1">
      <alignment horizontal="justify" vertical="top" wrapText="1"/>
    </xf>
    <xf numFmtId="9" fontId="43" fillId="0" borderId="16" xfId="1081" applyNumberFormat="1" applyFont="1" applyFill="1" applyBorder="1" applyAlignment="1">
      <alignment horizontal="center" vertical="top" wrapText="1"/>
    </xf>
    <xf numFmtId="10" fontId="43" fillId="0" borderId="15" xfId="1081" applyNumberFormat="1" applyFont="1" applyFill="1" applyBorder="1" applyAlignment="1">
      <alignment horizontal="center" vertical="top" wrapText="1"/>
    </xf>
    <xf numFmtId="4" fontId="43" fillId="0" borderId="0" xfId="1081" applyNumberFormat="1" applyFont="1" applyAlignment="1">
      <alignment vertical="top"/>
    </xf>
    <xf numFmtId="0" fontId="169" fillId="0" borderId="16" xfId="1081" applyFont="1" applyFill="1" applyBorder="1" applyAlignment="1">
      <alignment horizontal="left" vertical="top" wrapText="1"/>
    </xf>
    <xf numFmtId="0" fontId="136" fillId="0" borderId="16" xfId="1081" applyFont="1" applyFill="1" applyBorder="1" applyAlignment="1">
      <alignment horizontal="left" vertical="top" wrapText="1"/>
    </xf>
    <xf numFmtId="0" fontId="170" fillId="0" borderId="15" xfId="1081" applyFont="1" applyFill="1" applyBorder="1" applyAlignment="1">
      <alignment horizontal="left" vertical="top" wrapText="1"/>
    </xf>
    <xf numFmtId="4" fontId="136" fillId="0" borderId="16" xfId="1081" applyNumberFormat="1" applyFont="1" applyFill="1" applyBorder="1" applyAlignment="1">
      <alignment horizontal="center" vertical="top" wrapText="1"/>
    </xf>
    <xf numFmtId="0" fontId="136" fillId="0" borderId="15" xfId="1081" applyFont="1" applyFill="1" applyBorder="1" applyAlignment="1">
      <alignment horizontal="center" vertical="top" wrapText="1"/>
    </xf>
    <xf numFmtId="4" fontId="96" fillId="0" borderId="0" xfId="1081" applyNumberFormat="1" applyFont="1" applyAlignment="1">
      <alignment horizontal="center" vertical="top"/>
    </xf>
    <xf numFmtId="4" fontId="136" fillId="0" borderId="10" xfId="1081" applyNumberFormat="1" applyFont="1" applyFill="1" applyBorder="1" applyAlignment="1">
      <alignment horizontal="center" vertical="top" wrapText="1"/>
    </xf>
    <xf numFmtId="4" fontId="169" fillId="0" borderId="10" xfId="1081" applyNumberFormat="1" applyFont="1" applyFill="1" applyBorder="1" applyAlignment="1">
      <alignment horizontal="center" vertical="top" wrapText="1"/>
    </xf>
    <xf numFmtId="0" fontId="37" fillId="0" borderId="0" xfId="1081" applyFont="1" applyAlignment="1">
      <alignment vertical="center"/>
    </xf>
    <xf numFmtId="0" fontId="37" fillId="0" borderId="0" xfId="1081" applyFont="1"/>
    <xf numFmtId="4" fontId="37" fillId="0" borderId="0" xfId="1081" applyNumberFormat="1" applyFont="1"/>
    <xf numFmtId="0" fontId="2" fillId="0" borderId="0" xfId="1081"/>
    <xf numFmtId="4" fontId="2" fillId="0" borderId="0" xfId="1081" applyNumberFormat="1"/>
    <xf numFmtId="0" fontId="37" fillId="0" borderId="0" xfId="1081" applyFont="1" applyAlignment="1"/>
    <xf numFmtId="0" fontId="37" fillId="0" borderId="24" xfId="1081" applyFont="1" applyBorder="1" applyAlignment="1">
      <alignment horizontal="center"/>
    </xf>
    <xf numFmtId="0" fontId="37" fillId="0" borderId="0" xfId="1081" applyFont="1" applyAlignment="1">
      <alignment horizontal="left"/>
    </xf>
    <xf numFmtId="0" fontId="37" fillId="0" borderId="0" xfId="1081" applyFont="1" applyBorder="1" applyAlignment="1">
      <alignment horizontal="center"/>
    </xf>
    <xf numFmtId="0" fontId="37" fillId="0" borderId="0" xfId="1081" applyFont="1" applyAlignment="1">
      <alignment horizontal="center"/>
    </xf>
    <xf numFmtId="0" fontId="44" fillId="0" borderId="60" xfId="1081" applyFont="1" applyBorder="1" applyAlignment="1">
      <alignment horizontal="center"/>
    </xf>
    <xf numFmtId="0" fontId="44" fillId="0" borderId="0" xfId="1081" applyFont="1" applyBorder="1" applyAlignment="1">
      <alignment horizontal="center"/>
    </xf>
    <xf numFmtId="0" fontId="2" fillId="0" borderId="0" xfId="1081" applyBorder="1"/>
    <xf numFmtId="0" fontId="37" fillId="0" borderId="0" xfId="1081" applyFont="1" applyBorder="1" applyAlignment="1">
      <alignment horizontal="left"/>
    </xf>
    <xf numFmtId="0" fontId="37" fillId="0" borderId="0" xfId="1081" applyFont="1" applyBorder="1" applyAlignment="1"/>
    <xf numFmtId="0" fontId="37" fillId="0" borderId="0" xfId="1081" applyFont="1" applyAlignment="1">
      <alignment horizontal="justify" vertical="center"/>
    </xf>
    <xf numFmtId="0" fontId="136" fillId="0" borderId="14" xfId="1081" applyFont="1" applyFill="1" applyBorder="1" applyAlignment="1">
      <alignment horizontal="center" vertical="top" wrapText="1"/>
    </xf>
    <xf numFmtId="0" fontId="136" fillId="0" borderId="0" xfId="1081" applyFont="1" applyFill="1" applyBorder="1" applyAlignment="1">
      <alignment horizontal="center" vertical="top" wrapText="1"/>
    </xf>
    <xf numFmtId="0" fontId="136" fillId="0" borderId="22" xfId="1081" applyFont="1" applyFill="1" applyBorder="1" applyAlignment="1">
      <alignment horizontal="center" vertical="top" wrapText="1"/>
    </xf>
    <xf numFmtId="2" fontId="170" fillId="0" borderId="22" xfId="1081" applyNumberFormat="1" applyFont="1" applyFill="1" applyBorder="1" applyAlignment="1">
      <alignment horizontal="left" vertical="top" wrapText="1"/>
    </xf>
    <xf numFmtId="4" fontId="136" fillId="0" borderId="14" xfId="1081" applyNumberFormat="1" applyFont="1" applyFill="1" applyBorder="1" applyAlignment="1">
      <alignment horizontal="center" vertical="top" wrapText="1"/>
    </xf>
    <xf numFmtId="0" fontId="43" fillId="0" borderId="26" xfId="1081" applyFont="1" applyBorder="1" applyAlignment="1">
      <alignment vertical="top"/>
    </xf>
    <xf numFmtId="0" fontId="134" fillId="0" borderId="25" xfId="1081" applyFont="1" applyBorder="1" applyAlignment="1">
      <alignment horizontal="left" vertical="top"/>
    </xf>
    <xf numFmtId="4" fontId="170" fillId="0" borderId="22" xfId="1081" applyNumberFormat="1" applyFont="1" applyFill="1" applyBorder="1" applyAlignment="1">
      <alignment horizontal="left" vertical="top" wrapText="1"/>
    </xf>
    <xf numFmtId="0" fontId="16" fillId="0" borderId="0" xfId="968"/>
    <xf numFmtId="0" fontId="43" fillId="27" borderId="0" xfId="968" applyFont="1" applyFill="1" applyBorder="1" applyAlignment="1">
      <alignment vertical="top" wrapText="1"/>
    </xf>
    <xf numFmtId="0" fontId="38" fillId="27" borderId="0" xfId="968" applyFont="1" applyFill="1" applyBorder="1" applyAlignment="1">
      <alignment vertical="top" wrapText="1"/>
    </xf>
    <xf numFmtId="0" fontId="173" fillId="0" borderId="0" xfId="968" applyFont="1" applyAlignment="1">
      <alignment wrapText="1"/>
    </xf>
    <xf numFmtId="0" fontId="43" fillId="27" borderId="0" xfId="968" applyFont="1" applyFill="1" applyBorder="1" applyAlignment="1">
      <alignment horizontal="center" vertical="top" wrapText="1"/>
    </xf>
    <xf numFmtId="0" fontId="38" fillId="27" borderId="0" xfId="968" applyFont="1" applyFill="1" applyBorder="1" applyAlignment="1">
      <alignment horizontal="center" vertical="top" wrapText="1"/>
    </xf>
    <xf numFmtId="0" fontId="43" fillId="27" borderId="10" xfId="968" applyFont="1" applyFill="1" applyBorder="1" applyAlignment="1">
      <alignment horizontal="center" vertical="center" wrapText="1"/>
    </xf>
    <xf numFmtId="0" fontId="43" fillId="0" borderId="10" xfId="968" applyFont="1" applyBorder="1" applyAlignment="1">
      <alignment vertical="top" wrapText="1"/>
    </xf>
    <xf numFmtId="0" fontId="43" fillId="0" borderId="15" xfId="968" applyFont="1" applyBorder="1" applyAlignment="1">
      <alignment vertical="top" wrapText="1"/>
    </xf>
    <xf numFmtId="0" fontId="43" fillId="0" borderId="10" xfId="968" applyFont="1" applyFill="1" applyBorder="1" applyAlignment="1">
      <alignment horizontal="center" vertical="top" wrapText="1"/>
    </xf>
    <xf numFmtId="4" fontId="134" fillId="0" borderId="10" xfId="968" applyNumberFormat="1" applyFont="1" applyFill="1" applyBorder="1" applyAlignment="1">
      <alignment horizontal="left" vertical="top" wrapText="1"/>
    </xf>
    <xf numFmtId="4" fontId="43" fillId="0" borderId="0" xfId="968" applyNumberFormat="1" applyFont="1" applyFill="1" applyBorder="1" applyAlignment="1">
      <alignment horizontal="center" vertical="top" wrapText="1"/>
    </xf>
    <xf numFmtId="0" fontId="43" fillId="0" borderId="0" xfId="968" applyFont="1" applyFill="1" applyBorder="1" applyAlignment="1">
      <alignment horizontal="left" vertical="top" wrapText="1"/>
    </xf>
    <xf numFmtId="187" fontId="43" fillId="0" borderId="0" xfId="968" applyNumberFormat="1" applyFont="1" applyFill="1" applyBorder="1" applyAlignment="1">
      <alignment horizontal="center" vertical="top" wrapText="1"/>
    </xf>
    <xf numFmtId="187" fontId="43" fillId="0" borderId="0" xfId="968" applyNumberFormat="1" applyFont="1" applyFill="1" applyBorder="1" applyAlignment="1">
      <alignment horizontal="left" vertical="center" wrapText="1"/>
    </xf>
    <xf numFmtId="0" fontId="43" fillId="0" borderId="10" xfId="968" applyNumberFormat="1" applyFont="1" applyFill="1" applyBorder="1" applyAlignment="1">
      <alignment horizontal="left" vertical="top" wrapText="1"/>
    </xf>
    <xf numFmtId="0" fontId="43" fillId="0" borderId="24" xfId="968" applyFont="1" applyFill="1" applyBorder="1" applyAlignment="1">
      <alignment horizontal="left" vertical="top" wrapText="1"/>
    </xf>
    <xf numFmtId="0" fontId="43" fillId="0" borderId="24" xfId="968" applyFont="1" applyFill="1" applyBorder="1" applyAlignment="1">
      <alignment horizontal="left" vertical="center" wrapText="1"/>
    </xf>
    <xf numFmtId="4" fontId="43" fillId="0" borderId="60" xfId="968" applyNumberFormat="1" applyFont="1" applyFill="1" applyBorder="1" applyAlignment="1">
      <alignment horizontal="center" vertical="top" wrapText="1"/>
    </xf>
    <xf numFmtId="0" fontId="43" fillId="0" borderId="60" xfId="968" applyFont="1" applyFill="1" applyBorder="1" applyAlignment="1">
      <alignment horizontal="left" vertical="top" wrapText="1"/>
    </xf>
    <xf numFmtId="0" fontId="43" fillId="0" borderId="60" xfId="968" applyFont="1" applyFill="1" applyBorder="1" applyAlignment="1">
      <alignment horizontal="center" vertical="top" wrapText="1"/>
    </xf>
    <xf numFmtId="0" fontId="43" fillId="0" borderId="60" xfId="968" applyFont="1" applyFill="1" applyBorder="1" applyAlignment="1">
      <alignment horizontal="left" vertical="center" wrapText="1"/>
    </xf>
    <xf numFmtId="0" fontId="43" fillId="0" borderId="10" xfId="968" applyFont="1" applyFill="1" applyBorder="1" applyAlignment="1">
      <alignment horizontal="left" vertical="top" wrapText="1"/>
    </xf>
    <xf numFmtId="4" fontId="43" fillId="0" borderId="24" xfId="968" applyNumberFormat="1" applyFont="1" applyFill="1" applyBorder="1" applyAlignment="1">
      <alignment horizontal="center" vertical="top" wrapText="1"/>
    </xf>
    <xf numFmtId="0" fontId="43" fillId="0" borderId="24" xfId="968" applyFont="1" applyFill="1" applyBorder="1" applyAlignment="1">
      <alignment horizontal="center" vertical="top" wrapText="1"/>
    </xf>
    <xf numFmtId="10" fontId="43" fillId="0" borderId="10" xfId="968" applyNumberFormat="1" applyFont="1" applyFill="1" applyBorder="1" applyAlignment="1">
      <alignment horizontal="center" vertical="top" wrapText="1"/>
    </xf>
    <xf numFmtId="0" fontId="43" fillId="0" borderId="0" xfId="968" applyFont="1" applyFill="1" applyBorder="1" applyAlignment="1">
      <alignment horizontal="center" vertical="top" wrapText="1"/>
    </xf>
    <xf numFmtId="0" fontId="43" fillId="0" borderId="0" xfId="968" applyFont="1" applyFill="1" applyBorder="1" applyAlignment="1">
      <alignment horizontal="left" vertical="center" wrapText="1"/>
    </xf>
    <xf numFmtId="187" fontId="43" fillId="0" borderId="60" xfId="968" applyNumberFormat="1" applyFont="1" applyFill="1" applyBorder="1" applyAlignment="1">
      <alignment horizontal="center" vertical="top" wrapText="1"/>
    </xf>
    <xf numFmtId="187" fontId="43" fillId="0" borderId="60" xfId="968" applyNumberFormat="1" applyFont="1" applyFill="1" applyBorder="1" applyAlignment="1">
      <alignment horizontal="left" vertical="center" wrapText="1"/>
    </xf>
    <xf numFmtId="187" fontId="43" fillId="0" borderId="24" xfId="968" applyNumberFormat="1" applyFont="1" applyFill="1" applyBorder="1" applyAlignment="1">
      <alignment horizontal="center" vertical="top" wrapText="1"/>
    </xf>
    <xf numFmtId="187" fontId="43" fillId="0" borderId="24" xfId="968" applyNumberFormat="1" applyFont="1" applyFill="1" applyBorder="1" applyAlignment="1">
      <alignment horizontal="left" vertical="center" wrapText="1"/>
    </xf>
    <xf numFmtId="0" fontId="174" fillId="0" borderId="0" xfId="968" applyFont="1" applyAlignment="1">
      <alignment wrapText="1"/>
    </xf>
    <xf numFmtId="4" fontId="43" fillId="0" borderId="12" xfId="968" applyNumberFormat="1" applyFont="1" applyFill="1" applyBorder="1" applyAlignment="1">
      <alignment horizontal="right" vertical="top" wrapText="1"/>
    </xf>
    <xf numFmtId="4" fontId="43" fillId="0" borderId="23" xfId="968" applyNumberFormat="1" applyFont="1" applyFill="1" applyBorder="1" applyAlignment="1">
      <alignment horizontal="right" vertical="top" wrapText="1"/>
    </xf>
    <xf numFmtId="0" fontId="96" fillId="0" borderId="15" xfId="968" applyFont="1" applyBorder="1" applyAlignment="1">
      <alignment vertical="top" wrapText="1"/>
    </xf>
    <xf numFmtId="4" fontId="43" fillId="0" borderId="10" xfId="968" applyNumberFormat="1" applyFont="1" applyBorder="1" applyAlignment="1">
      <alignment horizontal="right" vertical="top" wrapText="1"/>
    </xf>
    <xf numFmtId="0" fontId="43" fillId="0" borderId="10" xfId="968" applyFont="1" applyBorder="1" applyAlignment="1">
      <alignment horizontal="center" vertical="top" wrapText="1"/>
    </xf>
    <xf numFmtId="10" fontId="43" fillId="0" borderId="10" xfId="968" applyNumberFormat="1" applyFont="1" applyBorder="1" applyAlignment="1">
      <alignment horizontal="left" vertical="top" wrapText="1"/>
    </xf>
    <xf numFmtId="4" fontId="43" fillId="0" borderId="15" xfId="968" applyNumberFormat="1" applyFont="1" applyBorder="1" applyAlignment="1">
      <alignment horizontal="center" vertical="top" wrapText="1"/>
    </xf>
    <xf numFmtId="0" fontId="43" fillId="0" borderId="15" xfId="968" applyFont="1" applyBorder="1" applyAlignment="1">
      <alignment horizontal="left" vertical="top" wrapText="1"/>
    </xf>
    <xf numFmtId="0" fontId="43" fillId="0" borderId="15" xfId="968" applyNumberFormat="1" applyFont="1" applyBorder="1" applyAlignment="1">
      <alignment horizontal="center" vertical="top" wrapText="1"/>
    </xf>
    <xf numFmtId="0" fontId="43" fillId="0" borderId="15" xfId="968" applyFont="1" applyBorder="1" applyAlignment="1">
      <alignment horizontal="left" vertical="center" wrapText="1"/>
    </xf>
    <xf numFmtId="0" fontId="43" fillId="0" borderId="15" xfId="968" applyFont="1" applyBorder="1" applyAlignment="1">
      <alignment horizontal="center" vertical="top" wrapText="1"/>
    </xf>
    <xf numFmtId="0" fontId="43" fillId="0" borderId="12" xfId="968" applyFont="1" applyBorder="1" applyAlignment="1">
      <alignment vertical="top" wrapText="1"/>
    </xf>
    <xf numFmtId="4" fontId="43" fillId="0" borderId="60" xfId="968" applyNumberFormat="1" applyFont="1" applyBorder="1" applyAlignment="1">
      <alignment horizontal="center" vertical="top" wrapText="1"/>
    </xf>
    <xf numFmtId="0" fontId="43" fillId="0" borderId="60" xfId="968" applyFont="1" applyBorder="1" applyAlignment="1">
      <alignment horizontal="left" vertical="top" wrapText="1"/>
    </xf>
    <xf numFmtId="0" fontId="43" fillId="0" borderId="60" xfId="968" applyNumberFormat="1" applyFont="1" applyBorder="1" applyAlignment="1">
      <alignment horizontal="center" vertical="top" wrapText="1"/>
    </xf>
    <xf numFmtId="0" fontId="43" fillId="0" borderId="60" xfId="968" applyFont="1" applyBorder="1" applyAlignment="1">
      <alignment horizontal="left" vertical="center" wrapText="1"/>
    </xf>
    <xf numFmtId="0" fontId="43" fillId="0" borderId="60" xfId="968" applyFont="1" applyBorder="1" applyAlignment="1">
      <alignment horizontal="center" vertical="top" wrapText="1"/>
    </xf>
    <xf numFmtId="9" fontId="43" fillId="0" borderId="10" xfId="968" applyNumberFormat="1" applyFont="1" applyBorder="1" applyAlignment="1">
      <alignment horizontal="left" vertical="top" wrapText="1"/>
    </xf>
    <xf numFmtId="0" fontId="43" fillId="0" borderId="10" xfId="968" applyFont="1" applyBorder="1" applyAlignment="1">
      <alignment horizontal="left" vertical="top" wrapText="1"/>
    </xf>
    <xf numFmtId="0" fontId="43" fillId="0" borderId="60" xfId="968" applyNumberFormat="1" applyFont="1" applyFill="1" applyBorder="1" applyAlignment="1">
      <alignment horizontal="center" vertical="top" wrapText="1"/>
    </xf>
    <xf numFmtId="0" fontId="43" fillId="0" borderId="60" xfId="968" applyNumberFormat="1" applyFont="1" applyFill="1" applyBorder="1" applyAlignment="1">
      <alignment horizontal="left" vertical="center" wrapText="1"/>
    </xf>
    <xf numFmtId="2" fontId="43" fillId="0" borderId="14" xfId="968" applyNumberFormat="1" applyFont="1" applyFill="1" applyBorder="1" applyAlignment="1">
      <alignment horizontal="right" vertical="top" wrapText="1"/>
    </xf>
    <xf numFmtId="0" fontId="43" fillId="0" borderId="24" xfId="968" applyNumberFormat="1" applyFont="1" applyFill="1" applyBorder="1" applyAlignment="1">
      <alignment horizontal="left" vertical="center" wrapText="1"/>
    </xf>
    <xf numFmtId="0" fontId="43" fillId="0" borderId="24" xfId="968" applyNumberFormat="1" applyFont="1" applyFill="1" applyBorder="1" applyAlignment="1">
      <alignment horizontal="center" vertical="top" wrapText="1"/>
    </xf>
    <xf numFmtId="0" fontId="43" fillId="0" borderId="16" xfId="968" applyFont="1" applyFill="1" applyBorder="1" applyAlignment="1">
      <alignment horizontal="left" vertical="top" wrapText="1"/>
    </xf>
    <xf numFmtId="9" fontId="43" fillId="0" borderId="10" xfId="968" applyNumberFormat="1" applyFont="1" applyFill="1" applyBorder="1" applyAlignment="1">
      <alignment horizontal="left" vertical="top" wrapText="1"/>
    </xf>
    <xf numFmtId="2" fontId="43" fillId="0" borderId="15" xfId="968" applyNumberFormat="1" applyFont="1" applyFill="1" applyBorder="1" applyAlignment="1">
      <alignment horizontal="center" vertical="top" wrapText="1"/>
    </xf>
    <xf numFmtId="0" fontId="43" fillId="0" borderId="15" xfId="968" applyFont="1" applyFill="1" applyBorder="1" applyAlignment="1">
      <alignment horizontal="left" vertical="top" wrapText="1"/>
    </xf>
    <xf numFmtId="0" fontId="43" fillId="0" borderId="15" xfId="968" applyNumberFormat="1" applyFont="1" applyFill="1" applyBorder="1" applyAlignment="1">
      <alignment horizontal="center" vertical="top" wrapText="1"/>
    </xf>
    <xf numFmtId="0" fontId="43" fillId="0" borderId="15" xfId="968" applyFont="1" applyFill="1" applyBorder="1" applyAlignment="1">
      <alignment horizontal="left" vertical="center" wrapText="1"/>
    </xf>
    <xf numFmtId="4" fontId="43" fillId="0" borderId="10" xfId="968" applyNumberFormat="1" applyFont="1" applyFill="1" applyBorder="1" applyAlignment="1">
      <alignment horizontal="right" vertical="top" wrapText="1"/>
    </xf>
    <xf numFmtId="0" fontId="43" fillId="0" borderId="15" xfId="968" applyNumberFormat="1" applyFont="1" applyFill="1" applyBorder="1" applyAlignment="1">
      <alignment horizontal="left" vertical="center" wrapText="1"/>
    </xf>
    <xf numFmtId="4" fontId="43" fillId="0" borderId="15" xfId="968" applyNumberFormat="1" applyFont="1" applyBorder="1" applyAlignment="1">
      <alignment vertical="center" wrapText="1"/>
    </xf>
    <xf numFmtId="0" fontId="43" fillId="0" borderId="15" xfId="968" applyFont="1" applyBorder="1" applyAlignment="1">
      <alignment vertical="center" wrapText="1"/>
    </xf>
    <xf numFmtId="0" fontId="43" fillId="0" borderId="15" xfId="968" applyNumberFormat="1" applyFont="1" applyBorder="1" applyAlignment="1">
      <alignment vertical="center" wrapText="1"/>
    </xf>
    <xf numFmtId="0" fontId="43" fillId="0" borderId="17" xfId="968" applyFont="1" applyBorder="1" applyAlignment="1">
      <alignment vertical="center" wrapText="1"/>
    </xf>
    <xf numFmtId="192" fontId="43" fillId="0" borderId="10" xfId="968" applyNumberFormat="1" applyFont="1" applyBorder="1" applyAlignment="1">
      <alignment horizontal="right" vertical="top" wrapText="1"/>
    </xf>
    <xf numFmtId="192" fontId="43" fillId="0" borderId="15" xfId="968" applyNumberFormat="1" applyFont="1" applyBorder="1" applyAlignment="1">
      <alignment vertical="center" wrapText="1"/>
    </xf>
    <xf numFmtId="192" fontId="43" fillId="0" borderId="12" xfId="968" applyNumberFormat="1" applyFont="1" applyBorder="1" applyAlignment="1">
      <alignment horizontal="right" vertical="top" wrapText="1"/>
    </xf>
    <xf numFmtId="0" fontId="43" fillId="0" borderId="16" xfId="968" applyFont="1" applyBorder="1" applyAlignment="1">
      <alignment vertical="center" wrapText="1"/>
    </xf>
    <xf numFmtId="192" fontId="43" fillId="0" borderId="12" xfId="968" applyNumberFormat="1" applyFont="1" applyBorder="1" applyAlignment="1">
      <alignment horizontal="right" vertical="center" wrapText="1"/>
    </xf>
    <xf numFmtId="0" fontId="169" fillId="0" borderId="16" xfId="1081" applyFont="1" applyFill="1" applyBorder="1" applyAlignment="1">
      <alignment horizontal="left" vertical="center" wrapText="1"/>
    </xf>
    <xf numFmtId="0" fontId="43" fillId="0" borderId="10" xfId="968" applyFont="1" applyFill="1" applyBorder="1" applyAlignment="1">
      <alignment horizontal="left" vertical="center"/>
    </xf>
    <xf numFmtId="192" fontId="96" fillId="0" borderId="10" xfId="968" applyNumberFormat="1" applyFont="1" applyBorder="1" applyAlignment="1">
      <alignment horizontal="right" vertical="center"/>
    </xf>
    <xf numFmtId="0" fontId="43" fillId="0" borderId="11" xfId="968" applyFont="1" applyFill="1" applyBorder="1" applyAlignment="1">
      <alignment horizontal="center" vertical="top" wrapText="1"/>
    </xf>
    <xf numFmtId="0" fontId="43" fillId="0" borderId="23" xfId="968" applyFont="1" applyFill="1" applyBorder="1" applyAlignment="1">
      <alignment horizontal="left" vertical="top" wrapText="1"/>
    </xf>
    <xf numFmtId="0" fontId="134" fillId="0" borderId="11" xfId="968" applyNumberFormat="1" applyFont="1" applyFill="1" applyBorder="1" applyAlignment="1">
      <alignment horizontal="center" vertical="top" wrapText="1"/>
    </xf>
    <xf numFmtId="0" fontId="43" fillId="0" borderId="21" xfId="968" applyNumberFormat="1" applyFont="1" applyFill="1" applyBorder="1" applyAlignment="1">
      <alignment horizontal="center" vertical="top" wrapText="1"/>
    </xf>
    <xf numFmtId="0" fontId="134" fillId="0" borderId="26" xfId="968" applyNumberFormat="1" applyFont="1" applyFill="1" applyBorder="1" applyAlignment="1">
      <alignment horizontal="center" vertical="top" wrapText="1"/>
    </xf>
    <xf numFmtId="0" fontId="43" fillId="0" borderId="25" xfId="968" applyNumberFormat="1" applyFont="1" applyFill="1" applyBorder="1" applyAlignment="1">
      <alignment horizontal="center" vertical="top" wrapText="1"/>
    </xf>
    <xf numFmtId="0" fontId="134" fillId="0" borderId="11" xfId="968" applyFont="1" applyFill="1" applyBorder="1" applyAlignment="1">
      <alignment horizontal="left" vertical="top" wrapText="1"/>
    </xf>
    <xf numFmtId="10" fontId="43" fillId="0" borderId="13" xfId="968" applyNumberFormat="1" applyFont="1" applyFill="1" applyBorder="1" applyAlignment="1">
      <alignment horizontal="center" vertical="top" wrapText="1"/>
    </xf>
    <xf numFmtId="0" fontId="43" fillId="0" borderId="23" xfId="996" applyNumberFormat="1" applyFont="1" applyFill="1" applyBorder="1" applyAlignment="1">
      <alignment horizontal="center" vertical="top" wrapText="1"/>
    </xf>
    <xf numFmtId="0" fontId="43" fillId="0" borderId="26" xfId="996" applyNumberFormat="1" applyFont="1" applyFill="1" applyBorder="1" applyAlignment="1">
      <alignment horizontal="center" vertical="top" wrapText="1"/>
    </xf>
    <xf numFmtId="0" fontId="43" fillId="0" borderId="13" xfId="968" applyFont="1" applyFill="1" applyBorder="1" applyAlignment="1">
      <alignment horizontal="left" vertical="top" wrapText="1"/>
    </xf>
    <xf numFmtId="0" fontId="134" fillId="0" borderId="12" xfId="968" applyFont="1" applyFill="1" applyBorder="1" applyAlignment="1">
      <alignment horizontal="left" vertical="top" wrapText="1"/>
    </xf>
    <xf numFmtId="0" fontId="43" fillId="0" borderId="21" xfId="968" applyFont="1" applyFill="1" applyBorder="1" applyAlignment="1">
      <alignment horizontal="center" vertical="top" wrapText="1"/>
    </xf>
    <xf numFmtId="4" fontId="43" fillId="0" borderId="26" xfId="968" applyNumberFormat="1" applyFont="1" applyFill="1" applyBorder="1" applyAlignment="1">
      <alignment horizontal="center" vertical="top" wrapText="1"/>
    </xf>
    <xf numFmtId="0" fontId="43" fillId="0" borderId="25" xfId="968" applyFont="1" applyFill="1" applyBorder="1" applyAlignment="1">
      <alignment horizontal="center" vertical="top" wrapText="1"/>
    </xf>
    <xf numFmtId="0" fontId="43" fillId="0" borderId="25" xfId="996" applyNumberFormat="1" applyFont="1" applyFill="1" applyBorder="1" applyAlignment="1">
      <alignment horizontal="center" vertical="top" wrapText="1"/>
    </xf>
    <xf numFmtId="9" fontId="43" fillId="0" borderId="23" xfId="968" applyNumberFormat="1" applyFont="1" applyFill="1" applyBorder="1" applyAlignment="1">
      <alignment horizontal="left" vertical="top" wrapText="1"/>
    </xf>
    <xf numFmtId="0" fontId="43" fillId="0" borderId="10" xfId="996" applyNumberFormat="1" applyFont="1" applyFill="1" applyBorder="1" applyAlignment="1">
      <alignment horizontal="left" vertical="top" wrapText="1"/>
    </xf>
    <xf numFmtId="2" fontId="43" fillId="0" borderId="10" xfId="968" applyNumberFormat="1" applyFont="1" applyFill="1" applyBorder="1" applyAlignment="1">
      <alignment horizontal="right" vertical="top" wrapText="1"/>
    </xf>
    <xf numFmtId="4" fontId="43" fillId="0" borderId="16" xfId="968" applyNumberFormat="1" applyFont="1" applyFill="1" applyBorder="1" applyAlignment="1">
      <alignment horizontal="center" vertical="top" wrapText="1"/>
    </xf>
    <xf numFmtId="9" fontId="43" fillId="0" borderId="15" xfId="968" applyNumberFormat="1" applyFont="1" applyFill="1" applyBorder="1" applyAlignment="1">
      <alignment horizontal="center" vertical="top" wrapText="1"/>
    </xf>
    <xf numFmtId="0" fontId="43" fillId="0" borderId="17" xfId="968" applyFont="1" applyFill="1" applyBorder="1" applyAlignment="1">
      <alignment horizontal="center" vertical="top" wrapText="1"/>
    </xf>
    <xf numFmtId="0" fontId="43" fillId="0" borderId="10" xfId="996" applyNumberFormat="1" applyFont="1" applyFill="1" applyBorder="1" applyAlignment="1">
      <alignment vertical="top" wrapText="1"/>
    </xf>
    <xf numFmtId="0" fontId="173" fillId="0" borderId="0" xfId="968" applyFont="1" applyBorder="1" applyAlignment="1">
      <alignment wrapText="1"/>
    </xf>
    <xf numFmtId="4" fontId="48" fillId="0" borderId="0" xfId="442" applyNumberFormat="1" applyFont="1" applyFill="1" applyBorder="1" applyAlignment="1">
      <alignment horizontal="right" indent="1"/>
    </xf>
    <xf numFmtId="0" fontId="16" fillId="0" borderId="0" xfId="968" applyBorder="1"/>
    <xf numFmtId="0" fontId="43" fillId="0" borderId="10" xfId="968" applyFont="1" applyFill="1" applyBorder="1" applyAlignment="1">
      <alignment horizontal="center" vertical="center" wrapText="1"/>
    </xf>
    <xf numFmtId="0" fontId="43" fillId="0" borderId="23" xfId="968" applyFont="1" applyFill="1" applyBorder="1" applyAlignment="1">
      <alignment horizontal="center" vertical="center" wrapText="1"/>
    </xf>
    <xf numFmtId="0" fontId="43" fillId="0" borderId="14" xfId="968" applyFont="1" applyFill="1" applyBorder="1" applyAlignment="1">
      <alignment horizontal="center" vertical="center" wrapText="1"/>
    </xf>
    <xf numFmtId="0" fontId="43" fillId="0" borderId="10" xfId="968" applyFont="1" applyBorder="1" applyAlignment="1">
      <alignment horizontal="center" vertical="center" wrapText="1"/>
    </xf>
    <xf numFmtId="0" fontId="43" fillId="0" borderId="16" xfId="968" applyFont="1" applyBorder="1" applyAlignment="1">
      <alignment horizontal="center" vertical="center" wrapText="1"/>
    </xf>
    <xf numFmtId="0" fontId="110" fillId="0" borderId="0" xfId="468" applyFont="1" applyAlignment="1">
      <alignment vertical="center" wrapText="1"/>
    </xf>
    <xf numFmtId="0" fontId="136" fillId="0" borderId="0" xfId="468" applyFont="1" applyAlignment="1">
      <alignment vertical="center" wrapText="1"/>
    </xf>
    <xf numFmtId="0" fontId="96" fillId="0" borderId="0" xfId="374" applyFont="1" applyAlignment="1">
      <alignment horizontal="center" vertical="top"/>
    </xf>
    <xf numFmtId="0" fontId="43" fillId="0" borderId="0" xfId="374" applyFont="1" applyAlignment="1">
      <alignment horizontal="center" vertical="top"/>
    </xf>
    <xf numFmtId="0" fontId="38" fillId="0" borderId="0" xfId="1081" applyFont="1" applyBorder="1" applyAlignment="1">
      <alignment horizontal="center" vertical="center" wrapText="1"/>
    </xf>
    <xf numFmtId="0" fontId="43" fillId="0" borderId="16" xfId="1081" applyFont="1" applyFill="1" applyBorder="1" applyAlignment="1">
      <alignment horizontal="center" vertical="center"/>
    </xf>
    <xf numFmtId="0" fontId="43" fillId="0" borderId="10" xfId="1081" applyFont="1" applyFill="1" applyBorder="1" applyAlignment="1">
      <alignment horizontal="center" vertical="center" wrapText="1"/>
    </xf>
    <xf numFmtId="0" fontId="43" fillId="0" borderId="11" xfId="1081" applyFont="1" applyFill="1" applyBorder="1" applyAlignment="1">
      <alignment horizontal="center" vertical="top"/>
    </xf>
    <xf numFmtId="0" fontId="43" fillId="0" borderId="12" xfId="1081" applyFont="1" applyFill="1" applyBorder="1" applyAlignment="1">
      <alignment vertical="top" wrapText="1"/>
    </xf>
    <xf numFmtId="4" fontId="43" fillId="0" borderId="10" xfId="1081" applyNumberFormat="1" applyFont="1" applyFill="1" applyBorder="1" applyAlignment="1">
      <alignment horizontal="center" vertical="center" wrapText="1"/>
    </xf>
    <xf numFmtId="4" fontId="2" fillId="0" borderId="0" xfId="1081" applyNumberFormat="1" applyAlignment="1">
      <alignment horizontal="center" vertical="center"/>
    </xf>
    <xf numFmtId="0" fontId="43" fillId="0" borderId="12" xfId="1081" applyFont="1" applyFill="1" applyBorder="1" applyAlignment="1">
      <alignment horizontal="center" vertical="top"/>
    </xf>
    <xf numFmtId="0" fontId="43" fillId="0" borderId="10" xfId="1081" applyNumberFormat="1" applyFont="1" applyFill="1" applyBorder="1" applyAlignment="1">
      <alignment horizontal="center" vertical="center" wrapText="1"/>
    </xf>
    <xf numFmtId="4" fontId="43" fillId="0" borderId="12" xfId="1081" applyNumberFormat="1" applyFont="1" applyFill="1" applyBorder="1" applyAlignment="1">
      <alignment horizontal="center" vertical="center" wrapText="1"/>
    </xf>
    <xf numFmtId="0" fontId="96" fillId="0" borderId="12" xfId="1081" applyFont="1" applyFill="1" applyBorder="1" applyAlignment="1">
      <alignment horizontal="center" vertical="top"/>
    </xf>
    <xf numFmtId="0" fontId="96" fillId="0" borderId="10" xfId="1081" applyFont="1" applyFill="1" applyBorder="1" applyAlignment="1">
      <alignment vertical="top" wrapText="1"/>
    </xf>
    <xf numFmtId="0" fontId="43" fillId="0" borderId="10" xfId="1081" applyFont="1" applyFill="1" applyBorder="1" applyAlignment="1">
      <alignment horizontal="left" vertical="center" wrapText="1"/>
    </xf>
    <xf numFmtId="166" fontId="43" fillId="0" borderId="10" xfId="1082" applyFont="1" applyFill="1" applyBorder="1" applyAlignment="1">
      <alignment horizontal="right" vertical="center"/>
    </xf>
    <xf numFmtId="0" fontId="96" fillId="0" borderId="10" xfId="1081" applyFont="1" applyFill="1" applyBorder="1" applyAlignment="1">
      <alignment horizontal="center" vertical="top"/>
    </xf>
    <xf numFmtId="0" fontId="96" fillId="0" borderId="16" xfId="1081" applyFont="1" applyFill="1" applyBorder="1" applyAlignment="1">
      <alignment vertical="top" wrapText="1"/>
    </xf>
    <xf numFmtId="166" fontId="96" fillId="0" borderId="10" xfId="1082" applyFont="1" applyFill="1" applyBorder="1" applyAlignment="1">
      <alignment horizontal="right" vertical="center"/>
    </xf>
    <xf numFmtId="43" fontId="2" fillId="0" borderId="0" xfId="1081" applyNumberFormat="1"/>
    <xf numFmtId="43" fontId="134" fillId="0" borderId="0" xfId="1081" applyNumberFormat="1" applyFont="1" applyBorder="1" applyAlignment="1">
      <alignment horizontal="justify" vertical="center"/>
    </xf>
    <xf numFmtId="3" fontId="37" fillId="0" borderId="0" xfId="1081" applyNumberFormat="1" applyFont="1"/>
    <xf numFmtId="0" fontId="38" fillId="0" borderId="0" xfId="1081" applyFont="1" applyAlignment="1">
      <alignment horizontal="center"/>
    </xf>
    <xf numFmtId="0" fontId="96" fillId="0" borderId="17" xfId="1081" applyFont="1" applyFill="1" applyBorder="1" applyAlignment="1">
      <alignment vertical="top" wrapText="1"/>
    </xf>
    <xf numFmtId="9" fontId="133" fillId="0" borderId="10" xfId="1081" applyNumberFormat="1" applyFont="1" applyFill="1" applyBorder="1" applyAlignment="1">
      <alignment horizontal="center" vertical="center" wrapText="1"/>
    </xf>
    <xf numFmtId="166" fontId="133" fillId="0" borderId="10" xfId="1082" applyFont="1" applyFill="1" applyBorder="1" applyAlignment="1">
      <alignment horizontal="right" vertical="center"/>
    </xf>
    <xf numFmtId="0" fontId="104" fillId="0" borderId="23" xfId="1081" applyFont="1" applyBorder="1" applyAlignment="1">
      <alignment horizontal="center" vertical="top"/>
    </xf>
    <xf numFmtId="0" fontId="104" fillId="0" borderId="10" xfId="1081" applyFont="1" applyBorder="1" applyAlignment="1">
      <alignment horizontal="left" vertical="top" wrapText="1"/>
    </xf>
    <xf numFmtId="0" fontId="44" fillId="0" borderId="0" xfId="1081" applyFont="1" applyAlignment="1">
      <alignment horizontal="left" vertical="center" wrapText="1"/>
    </xf>
    <xf numFmtId="0" fontId="176" fillId="0" borderId="0" xfId="1081" applyFont="1" applyAlignment="1">
      <alignment horizontal="left" vertical="center"/>
    </xf>
    <xf numFmtId="0" fontId="2" fillId="0" borderId="0" xfId="1081" applyAlignment="1">
      <alignment horizontal="left"/>
    </xf>
    <xf numFmtId="0" fontId="176" fillId="0" borderId="10" xfId="1081" applyFont="1" applyBorder="1" applyAlignment="1">
      <alignment horizontal="center" vertical="center" wrapText="1"/>
    </xf>
    <xf numFmtId="0" fontId="176" fillId="0" borderId="10" xfId="1081" applyFont="1" applyBorder="1" applyAlignment="1">
      <alignment horizontal="left" vertical="center" wrapText="1"/>
    </xf>
    <xf numFmtId="4" fontId="176" fillId="0" borderId="10" xfId="1081" applyNumberFormat="1" applyFont="1" applyBorder="1" applyAlignment="1">
      <alignment horizontal="center" vertical="center" wrapText="1"/>
    </xf>
    <xf numFmtId="4" fontId="175" fillId="0" borderId="10" xfId="1081" applyNumberFormat="1" applyFont="1" applyBorder="1" applyAlignment="1">
      <alignment horizontal="center" vertical="center" wrapText="1"/>
    </xf>
    <xf numFmtId="4" fontId="176" fillId="55" borderId="10" xfId="1081" applyNumberFormat="1" applyFont="1" applyFill="1" applyBorder="1" applyAlignment="1">
      <alignment horizontal="center" vertical="center" wrapText="1"/>
    </xf>
    <xf numFmtId="0" fontId="177" fillId="0" borderId="0" xfId="1081" applyFont="1" applyAlignment="1">
      <alignment horizontal="left"/>
    </xf>
    <xf numFmtId="0" fontId="172" fillId="0" borderId="0" xfId="1081" applyFont="1" applyAlignment="1">
      <alignment horizontal="left" vertical="center"/>
    </xf>
    <xf numFmtId="0" fontId="43" fillId="0" borderId="10" xfId="53" applyFont="1" applyBorder="1" applyAlignment="1">
      <alignment horizontal="left" vertical="center" wrapText="1"/>
    </xf>
    <xf numFmtId="0" fontId="1" fillId="0" borderId="0" xfId="1081" applyFont="1"/>
    <xf numFmtId="4" fontId="176" fillId="0" borderId="10" xfId="1132" applyNumberFormat="1" applyFont="1" applyBorder="1" applyAlignment="1">
      <alignment horizontal="center" vertical="center" wrapText="1"/>
    </xf>
    <xf numFmtId="0" fontId="177" fillId="0" borderId="0" xfId="1081" applyFont="1" applyAlignment="1">
      <alignment horizontal="left"/>
    </xf>
    <xf numFmtId="0" fontId="37" fillId="0" borderId="0" xfId="1081" applyFont="1" applyAlignment="1">
      <alignment horizontal="left"/>
    </xf>
    <xf numFmtId="0" fontId="176" fillId="0" borderId="12" xfId="1081" applyFont="1" applyBorder="1" applyAlignment="1">
      <alignment horizontal="center" vertical="center" wrapText="1"/>
    </xf>
    <xf numFmtId="0" fontId="176" fillId="0" borderId="23" xfId="1081" applyFont="1" applyBorder="1" applyAlignment="1">
      <alignment horizontal="center" vertical="center" wrapText="1"/>
    </xf>
    <xf numFmtId="0" fontId="176" fillId="0" borderId="16" xfId="1081" applyFont="1" applyBorder="1" applyAlignment="1">
      <alignment horizontal="left" vertical="center" wrapText="1"/>
    </xf>
    <xf numFmtId="0" fontId="176" fillId="0" borderId="17" xfId="1081" applyFont="1" applyBorder="1" applyAlignment="1">
      <alignment horizontal="left" vertical="center" wrapText="1"/>
    </xf>
    <xf numFmtId="0" fontId="44" fillId="0" borderId="0" xfId="1081" applyFont="1" applyBorder="1" applyAlignment="1">
      <alignment horizontal="center"/>
    </xf>
    <xf numFmtId="0" fontId="44" fillId="0" borderId="0" xfId="1081" applyFont="1" applyAlignment="1">
      <alignment horizontal="left" vertical="center" wrapText="1"/>
    </xf>
    <xf numFmtId="0" fontId="43" fillId="0" borderId="0" xfId="1081" applyFont="1" applyAlignment="1">
      <alignment wrapText="1"/>
    </xf>
    <xf numFmtId="0" fontId="43" fillId="0" borderId="24" xfId="1081" applyFont="1" applyBorder="1" applyAlignment="1">
      <alignment wrapText="1"/>
    </xf>
    <xf numFmtId="0" fontId="176" fillId="0" borderId="10" xfId="1081" applyFont="1" applyBorder="1" applyAlignment="1">
      <alignment horizontal="center" vertical="center" wrapText="1"/>
    </xf>
    <xf numFmtId="0" fontId="176" fillId="0" borderId="14" xfId="1081" applyFont="1" applyBorder="1" applyAlignment="1">
      <alignment horizontal="center" vertical="center" wrapText="1"/>
    </xf>
    <xf numFmtId="0" fontId="175" fillId="0" borderId="0" xfId="1081" applyFont="1" applyAlignment="1">
      <alignment horizontal="center" vertical="center"/>
    </xf>
    <xf numFmtId="0" fontId="136" fillId="0" borderId="12" xfId="1078" applyFont="1" applyFill="1" applyBorder="1" applyAlignment="1">
      <alignment horizontal="center" vertical="top" wrapText="1"/>
    </xf>
    <xf numFmtId="0" fontId="136" fillId="0" borderId="14" xfId="1078" applyFont="1" applyFill="1" applyBorder="1" applyAlignment="1">
      <alignment horizontal="center" vertical="top" wrapText="1"/>
    </xf>
    <xf numFmtId="0" fontId="136" fillId="0" borderId="23" xfId="1078" applyFont="1" applyFill="1" applyBorder="1" applyAlignment="1">
      <alignment horizontal="center" vertical="top" wrapText="1"/>
    </xf>
    <xf numFmtId="0" fontId="136" fillId="0" borderId="12" xfId="1078" applyFont="1" applyFill="1" applyBorder="1" applyAlignment="1">
      <alignment horizontal="left" vertical="top" wrapText="1"/>
    </xf>
    <xf numFmtId="0" fontId="136" fillId="0" borderId="14" xfId="1078" applyFont="1" applyFill="1" applyBorder="1" applyAlignment="1">
      <alignment horizontal="left" vertical="top" wrapText="1"/>
    </xf>
    <xf numFmtId="0" fontId="136" fillId="0" borderId="23" xfId="1078" applyFont="1" applyFill="1" applyBorder="1" applyAlignment="1">
      <alignment horizontal="left" vertical="top" wrapText="1"/>
    </xf>
    <xf numFmtId="0" fontId="136" fillId="0" borderId="11" xfId="1078" applyFont="1" applyFill="1" applyBorder="1" applyAlignment="1">
      <alignment horizontal="center" vertical="top" wrapText="1"/>
    </xf>
    <xf numFmtId="0" fontId="136" fillId="0" borderId="60" xfId="1078" applyFont="1" applyFill="1" applyBorder="1" applyAlignment="1">
      <alignment horizontal="center" vertical="top" wrapText="1"/>
    </xf>
    <xf numFmtId="0" fontId="136" fillId="0" borderId="21" xfId="1078" applyFont="1" applyFill="1" applyBorder="1" applyAlignment="1">
      <alignment horizontal="center" vertical="top" wrapText="1"/>
    </xf>
    <xf numFmtId="0" fontId="136" fillId="0" borderId="13" xfId="1078" applyFont="1" applyFill="1" applyBorder="1" applyAlignment="1">
      <alignment horizontal="center" vertical="top" wrapText="1"/>
    </xf>
    <xf numFmtId="0" fontId="136" fillId="0" borderId="0" xfId="1078" applyFont="1" applyFill="1" applyBorder="1" applyAlignment="1">
      <alignment horizontal="center" vertical="top" wrapText="1"/>
    </xf>
    <xf numFmtId="0" fontId="136" fillId="0" borderId="22" xfId="1078" applyFont="1" applyFill="1" applyBorder="1" applyAlignment="1">
      <alignment horizontal="center" vertical="top" wrapText="1"/>
    </xf>
    <xf numFmtId="4" fontId="136" fillId="0" borderId="12" xfId="1078" applyNumberFormat="1" applyFont="1" applyFill="1" applyBorder="1" applyAlignment="1">
      <alignment horizontal="center" vertical="top" wrapText="1"/>
    </xf>
    <xf numFmtId="4" fontId="136" fillId="0" borderId="14" xfId="1078" applyNumberFormat="1" applyFont="1" applyFill="1" applyBorder="1" applyAlignment="1">
      <alignment horizontal="center" vertical="top" wrapText="1"/>
    </xf>
    <xf numFmtId="0" fontId="43" fillId="0" borderId="13" xfId="1078" applyFont="1" applyFill="1" applyBorder="1" applyAlignment="1">
      <alignment horizontal="center" vertical="top" wrapText="1"/>
    </xf>
    <xf numFmtId="0" fontId="43" fillId="0" borderId="0" xfId="1078" applyFont="1" applyFill="1" applyBorder="1" applyAlignment="1">
      <alignment horizontal="center" vertical="top" wrapText="1"/>
    </xf>
    <xf numFmtId="0" fontId="43" fillId="0" borderId="22" xfId="1078" applyFont="1" applyFill="1" applyBorder="1" applyAlignment="1">
      <alignment horizontal="center" vertical="top" wrapText="1"/>
    </xf>
    <xf numFmtId="0" fontId="44" fillId="0" borderId="0" xfId="1078" applyFont="1" applyBorder="1" applyAlignment="1">
      <alignment horizontal="center"/>
    </xf>
    <xf numFmtId="0" fontId="37" fillId="0" borderId="0" xfId="1078" applyFont="1" applyAlignment="1">
      <alignment horizontal="left"/>
    </xf>
    <xf numFmtId="0" fontId="169" fillId="0" borderId="16" xfId="1078" applyFont="1" applyFill="1" applyBorder="1" applyAlignment="1">
      <alignment horizontal="left" vertical="top" wrapText="1"/>
    </xf>
    <xf numFmtId="0" fontId="169" fillId="0" borderId="15" xfId="1078" applyFont="1" applyFill="1" applyBorder="1" applyAlignment="1">
      <alignment horizontal="left" vertical="top" wrapText="1"/>
    </xf>
    <xf numFmtId="0" fontId="169" fillId="0" borderId="17" xfId="1078" applyFont="1" applyFill="1" applyBorder="1" applyAlignment="1">
      <alignment horizontal="left" vertical="top" wrapText="1"/>
    </xf>
    <xf numFmtId="0" fontId="96" fillId="0" borderId="16" xfId="1078" applyFont="1" applyFill="1" applyBorder="1" applyAlignment="1">
      <alignment horizontal="left" vertical="top" wrapText="1"/>
    </xf>
    <xf numFmtId="0" fontId="96" fillId="0" borderId="15" xfId="1078" applyFont="1" applyFill="1" applyBorder="1" applyAlignment="1">
      <alignment horizontal="left" vertical="top" wrapText="1"/>
    </xf>
    <xf numFmtId="0" fontId="96" fillId="0" borderId="24" xfId="1078" applyFont="1" applyFill="1" applyBorder="1" applyAlignment="1">
      <alignment horizontal="left" vertical="top" wrapText="1"/>
    </xf>
    <xf numFmtId="0" fontId="96" fillId="0" borderId="25" xfId="1078" applyFont="1" applyFill="1" applyBorder="1" applyAlignment="1">
      <alignment horizontal="left" vertical="top" wrapText="1"/>
    </xf>
    <xf numFmtId="0" fontId="96" fillId="0" borderId="17" xfId="1078" applyFont="1" applyFill="1" applyBorder="1" applyAlignment="1">
      <alignment horizontal="left" vertical="top" wrapText="1"/>
    </xf>
    <xf numFmtId="4" fontId="43" fillId="0" borderId="16" xfId="1078" applyNumberFormat="1" applyFont="1" applyFill="1" applyBorder="1" applyAlignment="1">
      <alignment horizontal="center" vertical="top" wrapText="1"/>
    </xf>
    <xf numFmtId="4" fontId="43" fillId="0" borderId="15" xfId="1078" applyNumberFormat="1" applyFont="1" applyFill="1" applyBorder="1" applyAlignment="1">
      <alignment horizontal="center" vertical="top" wrapText="1"/>
    </xf>
    <xf numFmtId="4" fontId="43" fillId="0" borderId="17" xfId="1078" applyNumberFormat="1" applyFont="1" applyFill="1" applyBorder="1" applyAlignment="1">
      <alignment horizontal="center" vertical="top" wrapText="1"/>
    </xf>
    <xf numFmtId="0" fontId="43" fillId="0" borderId="0" xfId="1078" applyFont="1" applyFill="1" applyAlignment="1">
      <alignment horizontal="left"/>
    </xf>
    <xf numFmtId="0" fontId="96" fillId="0" borderId="0" xfId="1078" applyFont="1" applyAlignment="1">
      <alignment horizontal="center"/>
    </xf>
    <xf numFmtId="0" fontId="96" fillId="0" borderId="0" xfId="1078" applyFont="1" applyAlignment="1">
      <alignment horizontal="center" wrapText="1"/>
    </xf>
    <xf numFmtId="0" fontId="43" fillId="0" borderId="24" xfId="1078" applyFont="1" applyBorder="1" applyAlignment="1">
      <alignment horizontal="left" vertical="center"/>
    </xf>
    <xf numFmtId="0" fontId="136" fillId="0" borderId="16" xfId="1078" applyFont="1" applyFill="1" applyBorder="1" applyAlignment="1">
      <alignment horizontal="center" vertical="center" wrapText="1"/>
    </xf>
    <xf numFmtId="0" fontId="136" fillId="0" borderId="17" xfId="1078" applyFont="1" applyFill="1" applyBorder="1" applyAlignment="1">
      <alignment horizontal="center" vertical="center" wrapText="1"/>
    </xf>
    <xf numFmtId="0" fontId="43" fillId="0" borderId="15" xfId="1078" applyFont="1" applyBorder="1" applyAlignment="1">
      <alignment horizontal="left" wrapText="1"/>
    </xf>
    <xf numFmtId="0" fontId="136" fillId="0" borderId="15" xfId="1078" applyFont="1" applyFill="1" applyBorder="1" applyAlignment="1">
      <alignment horizontal="center" vertical="center" wrapText="1"/>
    </xf>
    <xf numFmtId="0" fontId="43" fillId="0" borderId="0" xfId="1078" applyFont="1" applyAlignment="1">
      <alignment horizontal="left" wrapText="1"/>
    </xf>
    <xf numFmtId="0" fontId="44" fillId="0" borderId="0" xfId="1078" applyFont="1" applyAlignment="1">
      <alignment horizontal="left" vertical="center" wrapText="1"/>
    </xf>
    <xf numFmtId="0" fontId="43" fillId="0" borderId="0" xfId="1078" applyFont="1" applyAlignment="1">
      <alignment wrapText="1"/>
    </xf>
    <xf numFmtId="0" fontId="136" fillId="0" borderId="16" xfId="1078" applyFont="1" applyFill="1" applyBorder="1" applyAlignment="1">
      <alignment horizontal="center" vertical="top" wrapText="1"/>
    </xf>
    <xf numFmtId="0" fontId="136" fillId="0" borderId="17" xfId="1078" applyFont="1" applyFill="1" applyBorder="1" applyAlignment="1">
      <alignment horizontal="center" vertical="top" wrapText="1"/>
    </xf>
    <xf numFmtId="0" fontId="136" fillId="0" borderId="15" xfId="1078" applyFont="1" applyFill="1" applyBorder="1" applyAlignment="1">
      <alignment horizontal="center" vertical="top" wrapText="1"/>
    </xf>
    <xf numFmtId="0" fontId="43" fillId="0" borderId="24" xfId="1078" applyFont="1" applyBorder="1" applyAlignment="1">
      <alignment horizontal="left" wrapText="1"/>
    </xf>
    <xf numFmtId="0" fontId="43" fillId="0" borderId="24" xfId="1078" applyFont="1" applyBorder="1" applyAlignment="1">
      <alignment wrapText="1"/>
    </xf>
    <xf numFmtId="0" fontId="171" fillId="0" borderId="16" xfId="1078" applyFont="1" applyFill="1" applyBorder="1" applyAlignment="1">
      <alignment horizontal="left" vertical="top" wrapText="1"/>
    </xf>
    <xf numFmtId="0" fontId="171" fillId="0" borderId="15" xfId="1078" applyFont="1" applyFill="1" applyBorder="1" applyAlignment="1">
      <alignment horizontal="left" vertical="top" wrapText="1"/>
    </xf>
    <xf numFmtId="0" fontId="171" fillId="0" borderId="17" xfId="1078" applyFont="1" applyFill="1" applyBorder="1" applyAlignment="1">
      <alignment horizontal="left" vertical="top" wrapText="1"/>
    </xf>
    <xf numFmtId="0" fontId="136" fillId="0" borderId="12" xfId="1081" applyFont="1" applyFill="1" applyBorder="1" applyAlignment="1">
      <alignment horizontal="left" vertical="top" wrapText="1"/>
    </xf>
    <xf numFmtId="0" fontId="136" fillId="0" borderId="23" xfId="1081" applyFont="1" applyFill="1" applyBorder="1" applyAlignment="1">
      <alignment horizontal="left" vertical="top" wrapText="1"/>
    </xf>
    <xf numFmtId="0" fontId="136" fillId="0" borderId="11" xfId="1081" applyFont="1" applyFill="1" applyBorder="1" applyAlignment="1">
      <alignment horizontal="center" vertical="top" wrapText="1"/>
    </xf>
    <xf numFmtId="0" fontId="136" fillId="0" borderId="60" xfId="1081" applyFont="1" applyFill="1" applyBorder="1" applyAlignment="1">
      <alignment horizontal="center" vertical="top" wrapText="1"/>
    </xf>
    <xf numFmtId="0" fontId="136" fillId="0" borderId="26" xfId="1081" applyFont="1" applyFill="1" applyBorder="1" applyAlignment="1">
      <alignment horizontal="center" vertical="top" wrapText="1"/>
    </xf>
    <xf numFmtId="0" fontId="136" fillId="0" borderId="24" xfId="1081" applyFont="1" applyFill="1" applyBorder="1" applyAlignment="1">
      <alignment horizontal="center" vertical="top" wrapText="1"/>
    </xf>
    <xf numFmtId="0" fontId="43" fillId="0" borderId="12" xfId="1081" applyFont="1" applyFill="1" applyBorder="1" applyAlignment="1">
      <alignment horizontal="center" vertical="top" wrapText="1"/>
    </xf>
    <xf numFmtId="0" fontId="43" fillId="0" borderId="14" xfId="1081" applyFont="1" applyFill="1" applyBorder="1" applyAlignment="1">
      <alignment horizontal="center" vertical="top" wrapText="1"/>
    </xf>
    <xf numFmtId="0" fontId="43" fillId="0" borderId="23" xfId="1081" applyFont="1" applyFill="1" applyBorder="1" applyAlignment="1">
      <alignment horizontal="center" vertical="top" wrapText="1"/>
    </xf>
    <xf numFmtId="0" fontId="43" fillId="0" borderId="11" xfId="1081" applyFont="1" applyFill="1" applyBorder="1" applyAlignment="1">
      <alignment horizontal="left" vertical="top" wrapText="1"/>
    </xf>
    <xf numFmtId="0" fontId="43" fillId="0" borderId="13" xfId="1081" applyFont="1" applyFill="1" applyBorder="1" applyAlignment="1">
      <alignment horizontal="left" vertical="top" wrapText="1"/>
    </xf>
    <xf numFmtId="0" fontId="43" fillId="0" borderId="26" xfId="1081" applyFont="1" applyFill="1" applyBorder="1" applyAlignment="1">
      <alignment horizontal="left" vertical="top" wrapText="1"/>
    </xf>
    <xf numFmtId="4" fontId="43" fillId="0" borderId="60" xfId="1081" applyNumberFormat="1" applyFont="1" applyFill="1" applyBorder="1" applyAlignment="1">
      <alignment horizontal="center" vertical="top" wrapText="1"/>
    </xf>
    <xf numFmtId="4" fontId="43" fillId="0" borderId="0" xfId="1081" applyNumberFormat="1" applyFont="1" applyFill="1" applyBorder="1" applyAlignment="1">
      <alignment horizontal="center" vertical="top" wrapText="1"/>
    </xf>
    <xf numFmtId="4" fontId="43" fillId="0" borderId="24" xfId="1081" applyNumberFormat="1" applyFont="1" applyFill="1" applyBorder="1" applyAlignment="1">
      <alignment horizontal="center" vertical="top" wrapText="1"/>
    </xf>
    <xf numFmtId="0" fontId="96" fillId="0" borderId="16" xfId="1081" applyFont="1" applyFill="1" applyBorder="1" applyAlignment="1">
      <alignment horizontal="left" vertical="top" wrapText="1"/>
    </xf>
    <xf numFmtId="0" fontId="96" fillId="0" borderId="24" xfId="1081" applyFont="1" applyFill="1" applyBorder="1" applyAlignment="1">
      <alignment horizontal="left" vertical="top" wrapText="1"/>
    </xf>
    <xf numFmtId="0" fontId="96" fillId="0" borderId="15" xfId="1081" applyFont="1" applyFill="1" applyBorder="1" applyAlignment="1">
      <alignment horizontal="left" vertical="top" wrapText="1"/>
    </xf>
    <xf numFmtId="0" fontId="96" fillId="0" borderId="17" xfId="1081" applyFont="1" applyFill="1" applyBorder="1" applyAlignment="1">
      <alignment horizontal="left" vertical="top" wrapText="1"/>
    </xf>
    <xf numFmtId="0" fontId="43" fillId="0" borderId="12" xfId="1081" applyFont="1" applyFill="1" applyBorder="1" applyAlignment="1">
      <alignment horizontal="left" vertical="top" wrapText="1"/>
    </xf>
    <xf numFmtId="0" fontId="43" fillId="0" borderId="23" xfId="1081" applyFont="1" applyFill="1" applyBorder="1" applyAlignment="1">
      <alignment horizontal="left" vertical="top" wrapText="1"/>
    </xf>
    <xf numFmtId="4" fontId="43" fillId="0" borderId="11" xfId="1081" applyNumberFormat="1" applyFont="1" applyFill="1" applyBorder="1" applyAlignment="1">
      <alignment horizontal="center" vertical="top" wrapText="1"/>
    </xf>
    <xf numFmtId="4" fontId="43" fillId="0" borderId="26" xfId="1081" applyNumberFormat="1" applyFont="1" applyFill="1" applyBorder="1" applyAlignment="1">
      <alignment horizontal="center" vertical="top" wrapText="1"/>
    </xf>
    <xf numFmtId="0" fontId="96" fillId="0" borderId="60" xfId="1081" applyFont="1" applyFill="1" applyBorder="1" applyAlignment="1">
      <alignment horizontal="left" vertical="top" wrapText="1"/>
    </xf>
    <xf numFmtId="0" fontId="136" fillId="0" borderId="12" xfId="1081" applyFont="1" applyFill="1" applyBorder="1" applyAlignment="1">
      <alignment horizontal="center" vertical="top" wrapText="1"/>
    </xf>
    <xf numFmtId="0" fontId="136" fillId="0" borderId="23" xfId="1081" applyFont="1" applyFill="1" applyBorder="1" applyAlignment="1">
      <alignment horizontal="center" vertical="top" wrapText="1"/>
    </xf>
    <xf numFmtId="0" fontId="136" fillId="0" borderId="21" xfId="1081" applyFont="1" applyFill="1" applyBorder="1" applyAlignment="1">
      <alignment horizontal="center" vertical="top" wrapText="1"/>
    </xf>
    <xf numFmtId="0" fontId="136" fillId="0" borderId="25" xfId="1081" applyFont="1" applyFill="1" applyBorder="1" applyAlignment="1">
      <alignment horizontal="center" vertical="top" wrapText="1"/>
    </xf>
    <xf numFmtId="0" fontId="136" fillId="0" borderId="14" xfId="1081" applyFont="1" applyFill="1" applyBorder="1" applyAlignment="1">
      <alignment horizontal="left" vertical="top" wrapText="1"/>
    </xf>
    <xf numFmtId="0" fontId="136" fillId="0" borderId="16" xfId="1081" applyFont="1" applyFill="1" applyBorder="1" applyAlignment="1">
      <alignment horizontal="center" vertical="top" wrapText="1"/>
    </xf>
    <xf numFmtId="0" fontId="136" fillId="0" borderId="17" xfId="1081" applyFont="1" applyFill="1" applyBorder="1" applyAlignment="1">
      <alignment horizontal="center" vertical="top" wrapText="1"/>
    </xf>
    <xf numFmtId="0" fontId="136" fillId="0" borderId="15" xfId="1081" applyFont="1" applyFill="1" applyBorder="1" applyAlignment="1">
      <alignment horizontal="center" vertical="top" wrapText="1"/>
    </xf>
    <xf numFmtId="0" fontId="171" fillId="0" borderId="16" xfId="1081" applyFont="1" applyFill="1" applyBorder="1" applyAlignment="1">
      <alignment horizontal="left" vertical="top" wrapText="1"/>
    </xf>
    <xf numFmtId="0" fontId="171" fillId="0" borderId="15" xfId="1081" applyFont="1" applyFill="1" applyBorder="1" applyAlignment="1">
      <alignment horizontal="left" vertical="top" wrapText="1"/>
    </xf>
    <xf numFmtId="0" fontId="171" fillId="0" borderId="17" xfId="1081" applyFont="1" applyFill="1" applyBorder="1" applyAlignment="1">
      <alignment horizontal="left" vertical="top" wrapText="1"/>
    </xf>
    <xf numFmtId="0" fontId="136" fillId="0" borderId="14" xfId="1081" applyFont="1" applyFill="1" applyBorder="1" applyAlignment="1">
      <alignment horizontal="center" vertical="top" wrapText="1"/>
    </xf>
    <xf numFmtId="0" fontId="136" fillId="0" borderId="11" xfId="1081" applyFont="1" applyFill="1" applyBorder="1" applyAlignment="1">
      <alignment vertical="top" wrapText="1"/>
    </xf>
    <xf numFmtId="0" fontId="136" fillId="0" borderId="13" xfId="1081" applyFont="1" applyFill="1" applyBorder="1" applyAlignment="1">
      <alignment vertical="top" wrapText="1"/>
    </xf>
    <xf numFmtId="0" fontId="136" fillId="0" borderId="0" xfId="1081" applyFont="1" applyFill="1" applyBorder="1" applyAlignment="1">
      <alignment horizontal="center" vertical="top" wrapText="1"/>
    </xf>
    <xf numFmtId="0" fontId="136" fillId="0" borderId="22" xfId="1081" applyFont="1" applyFill="1" applyBorder="1" applyAlignment="1">
      <alignment horizontal="center" vertical="top" wrapText="1"/>
    </xf>
    <xf numFmtId="0" fontId="43" fillId="0" borderId="24" xfId="1081" applyFont="1" applyBorder="1" applyAlignment="1">
      <alignment horizontal="left" wrapText="1"/>
    </xf>
    <xf numFmtId="0" fontId="43" fillId="0" borderId="24" xfId="1081" applyFont="1" applyBorder="1" applyAlignment="1">
      <alignment horizontal="left" vertical="center"/>
    </xf>
    <xf numFmtId="0" fontId="136" fillId="0" borderId="16" xfId="1081" applyFont="1" applyFill="1" applyBorder="1" applyAlignment="1">
      <alignment horizontal="center" vertical="center" wrapText="1"/>
    </xf>
    <xf numFmtId="0" fontId="136" fillId="0" borderId="17" xfId="1081" applyFont="1" applyFill="1" applyBorder="1" applyAlignment="1">
      <alignment horizontal="center" vertical="center" wrapText="1"/>
    </xf>
    <xf numFmtId="0" fontId="136" fillId="0" borderId="15" xfId="1081" applyFont="1" applyFill="1" applyBorder="1" applyAlignment="1">
      <alignment horizontal="center" vertical="center" wrapText="1"/>
    </xf>
    <xf numFmtId="0" fontId="96" fillId="0" borderId="0" xfId="1081" applyFont="1" applyAlignment="1">
      <alignment horizontal="center"/>
    </xf>
    <xf numFmtId="0" fontId="96" fillId="0" borderId="0" xfId="1081" applyFont="1" applyAlignment="1">
      <alignment horizontal="center" wrapText="1"/>
    </xf>
    <xf numFmtId="0" fontId="43" fillId="0" borderId="0" xfId="1081" applyFont="1" applyBorder="1" applyAlignment="1">
      <alignment vertical="center" wrapText="1"/>
    </xf>
    <xf numFmtId="0" fontId="43" fillId="0" borderId="24" xfId="1081" applyFont="1" applyBorder="1" applyAlignment="1">
      <alignment vertical="top" wrapText="1"/>
    </xf>
    <xf numFmtId="0" fontId="43" fillId="0" borderId="15" xfId="1081" applyFont="1" applyBorder="1" applyAlignment="1">
      <alignment horizontal="left" wrapText="1"/>
    </xf>
    <xf numFmtId="0" fontId="43" fillId="0" borderId="11" xfId="996" applyFont="1" applyFill="1" applyBorder="1" applyAlignment="1">
      <alignment horizontal="left" vertical="top" wrapText="1"/>
    </xf>
    <xf numFmtId="0" fontId="43" fillId="0" borderId="26" xfId="996" applyFont="1" applyFill="1" applyBorder="1" applyAlignment="1">
      <alignment horizontal="left" vertical="top" wrapText="1"/>
    </xf>
    <xf numFmtId="0" fontId="43" fillId="0" borderId="12" xfId="968" applyFont="1" applyFill="1" applyBorder="1" applyAlignment="1">
      <alignment horizontal="center" vertical="center" wrapText="1"/>
    </xf>
    <xf numFmtId="0" fontId="43" fillId="0" borderId="23" xfId="968" applyFont="1" applyFill="1" applyBorder="1" applyAlignment="1">
      <alignment horizontal="center" vertical="center" wrapText="1"/>
    </xf>
    <xf numFmtId="0" fontId="43" fillId="0" borderId="11" xfId="968" applyFont="1" applyFill="1" applyBorder="1" applyAlignment="1">
      <alignment horizontal="left" vertical="top" wrapText="1"/>
    </xf>
    <xf numFmtId="0" fontId="43" fillId="0" borderId="13" xfId="968" applyFont="1" applyFill="1" applyBorder="1" applyAlignment="1">
      <alignment horizontal="left" vertical="top" wrapText="1"/>
    </xf>
    <xf numFmtId="0" fontId="96" fillId="0" borderId="15" xfId="968" applyFont="1" applyBorder="1" applyAlignment="1">
      <alignment vertical="top" wrapText="1"/>
    </xf>
    <xf numFmtId="0" fontId="96" fillId="0" borderId="17" xfId="968" applyFont="1" applyBorder="1" applyAlignment="1">
      <alignment vertical="top" wrapText="1"/>
    </xf>
    <xf numFmtId="0" fontId="43" fillId="0" borderId="16" xfId="968" applyFont="1" applyBorder="1" applyAlignment="1">
      <alignment vertical="top" wrapText="1"/>
    </xf>
    <xf numFmtId="0" fontId="43" fillId="0" borderId="15" xfId="968" applyFont="1" applyBorder="1" applyAlignment="1">
      <alignment vertical="top" wrapText="1"/>
    </xf>
    <xf numFmtId="4" fontId="43" fillId="0" borderId="12" xfId="968" applyNumberFormat="1" applyFont="1" applyFill="1" applyBorder="1" applyAlignment="1">
      <alignment horizontal="right" vertical="top" wrapText="1"/>
    </xf>
    <xf numFmtId="4" fontId="43" fillId="0" borderId="23" xfId="968" applyNumberFormat="1" applyFont="1" applyFill="1" applyBorder="1" applyAlignment="1">
      <alignment horizontal="right" vertical="top" wrapText="1"/>
    </xf>
    <xf numFmtId="2" fontId="43" fillId="0" borderId="12" xfId="968" applyNumberFormat="1" applyFont="1" applyFill="1" applyBorder="1" applyAlignment="1">
      <alignment horizontal="right" vertical="top" wrapText="1"/>
    </xf>
    <xf numFmtId="2" fontId="43" fillId="0" borderId="14" xfId="968" applyNumberFormat="1" applyFont="1" applyFill="1" applyBorder="1" applyAlignment="1">
      <alignment horizontal="right" vertical="top" wrapText="1"/>
    </xf>
    <xf numFmtId="0" fontId="43" fillId="0" borderId="12" xfId="968" applyFont="1" applyFill="1" applyBorder="1" applyAlignment="1">
      <alignment horizontal="center" vertical="top" wrapText="1"/>
    </xf>
    <xf numFmtId="0" fontId="43" fillId="0" borderId="23" xfId="968" applyFont="1" applyFill="1" applyBorder="1" applyAlignment="1">
      <alignment horizontal="center" vertical="top" wrapText="1"/>
    </xf>
    <xf numFmtId="0" fontId="43" fillId="0" borderId="12" xfId="968" applyFont="1" applyFill="1" applyBorder="1" applyAlignment="1">
      <alignment horizontal="left" vertical="top" wrapText="1"/>
    </xf>
    <xf numFmtId="0" fontId="43" fillId="0" borderId="23" xfId="968" applyFont="1" applyFill="1" applyBorder="1" applyAlignment="1">
      <alignment horizontal="left" vertical="top" wrapText="1"/>
    </xf>
    <xf numFmtId="4" fontId="43" fillId="0" borderId="12" xfId="968" applyNumberFormat="1" applyFont="1" applyBorder="1" applyAlignment="1">
      <alignment horizontal="right" vertical="top" wrapText="1"/>
    </xf>
    <xf numFmtId="4" fontId="43" fillId="0" borderId="23" xfId="968" applyNumberFormat="1" applyFont="1" applyBorder="1" applyAlignment="1">
      <alignment horizontal="right" vertical="top" wrapText="1"/>
    </xf>
    <xf numFmtId="0" fontId="96" fillId="0" borderId="16" xfId="968" applyFont="1" applyBorder="1" applyAlignment="1">
      <alignment vertical="top"/>
    </xf>
    <xf numFmtId="0" fontId="96" fillId="0" borderId="15" xfId="968" applyFont="1" applyBorder="1" applyAlignment="1">
      <alignment vertical="top"/>
    </xf>
    <xf numFmtId="0" fontId="96" fillId="0" borderId="17" xfId="968" applyFont="1" applyBorder="1" applyAlignment="1">
      <alignment vertical="top"/>
    </xf>
    <xf numFmtId="0" fontId="43" fillId="0" borderId="14" xfId="968" applyFont="1" applyFill="1" applyBorder="1" applyAlignment="1">
      <alignment horizontal="center" vertical="top" wrapText="1"/>
    </xf>
    <xf numFmtId="0" fontId="43" fillId="0" borderId="14" xfId="968" applyFont="1" applyFill="1" applyBorder="1" applyAlignment="1">
      <alignment horizontal="left" vertical="top" wrapText="1"/>
    </xf>
    <xf numFmtId="4" fontId="43" fillId="0" borderId="14" xfId="968" applyNumberFormat="1" applyFont="1" applyFill="1" applyBorder="1" applyAlignment="1">
      <alignment horizontal="right" vertical="top" wrapText="1"/>
    </xf>
    <xf numFmtId="0" fontId="43" fillId="27" borderId="0" xfId="968" applyFont="1" applyFill="1" applyBorder="1" applyAlignment="1">
      <alignment horizontal="left" wrapText="1"/>
    </xf>
    <xf numFmtId="0" fontId="43" fillId="0" borderId="24" xfId="968" applyFont="1" applyBorder="1" applyAlignment="1">
      <alignment horizontal="left" wrapText="1"/>
    </xf>
    <xf numFmtId="0" fontId="43" fillId="27" borderId="10" xfId="968" applyFont="1" applyFill="1" applyBorder="1" applyAlignment="1">
      <alignment horizontal="center" vertical="center" wrapText="1"/>
    </xf>
    <xf numFmtId="0" fontId="135" fillId="27" borderId="10" xfId="968" applyFont="1" applyFill="1" applyBorder="1" applyAlignment="1">
      <alignment horizontal="left" wrapText="1"/>
    </xf>
    <xf numFmtId="0" fontId="43" fillId="27" borderId="10" xfId="968" applyFont="1" applyFill="1" applyBorder="1" applyAlignment="1">
      <alignment horizontal="center" wrapText="1"/>
    </xf>
    <xf numFmtId="0" fontId="96" fillId="27" borderId="10" xfId="968" applyFont="1" applyFill="1" applyBorder="1" applyAlignment="1">
      <alignment horizontal="center" wrapText="1"/>
    </xf>
    <xf numFmtId="0" fontId="96" fillId="27" borderId="12" xfId="968" applyFont="1" applyFill="1" applyBorder="1" applyAlignment="1">
      <alignment horizontal="center" wrapText="1"/>
    </xf>
    <xf numFmtId="0" fontId="46" fillId="0" borderId="0" xfId="968" applyFont="1" applyFill="1" applyAlignment="1">
      <alignment horizontal="center" vertical="center"/>
    </xf>
    <xf numFmtId="0" fontId="96" fillId="0" borderId="0" xfId="968" applyFont="1" applyFill="1" applyAlignment="1">
      <alignment horizontal="center" vertical="center"/>
    </xf>
    <xf numFmtId="0" fontId="43" fillId="0" borderId="0" xfId="968" applyFont="1" applyAlignment="1">
      <alignment wrapText="1"/>
    </xf>
    <xf numFmtId="0" fontId="43" fillId="0" borderId="24" xfId="968" applyFont="1" applyBorder="1" applyAlignment="1">
      <alignment wrapText="1"/>
    </xf>
    <xf numFmtId="0" fontId="43" fillId="27" borderId="0" xfId="968" applyFont="1" applyFill="1" applyBorder="1" applyAlignment="1">
      <alignment vertical="top" wrapText="1"/>
    </xf>
    <xf numFmtId="0" fontId="136" fillId="0" borderId="24" xfId="0" applyFont="1" applyBorder="1" applyAlignment="1">
      <alignment horizontal="left" vertical="top" wrapText="1"/>
    </xf>
    <xf numFmtId="0" fontId="109" fillId="0" borderId="16" xfId="468" applyFont="1" applyBorder="1" applyAlignment="1">
      <alignment horizontal="center" vertical="center" wrapText="1"/>
    </xf>
    <xf numFmtId="0" fontId="109" fillId="0" borderId="15" xfId="468" applyFont="1" applyBorder="1" applyAlignment="1">
      <alignment horizontal="center" vertical="center" wrapText="1"/>
    </xf>
    <xf numFmtId="0" fontId="109" fillId="0" borderId="17" xfId="468" applyFont="1" applyBorder="1" applyAlignment="1">
      <alignment horizontal="center" vertical="center" wrapText="1"/>
    </xf>
    <xf numFmtId="0" fontId="110" fillId="0" borderId="0" xfId="0" applyFont="1" applyAlignment="1">
      <alignment horizontal="center" vertical="center" wrapText="1"/>
    </xf>
    <xf numFmtId="0" fontId="109" fillId="0" borderId="16" xfId="468" applyFont="1" applyBorder="1" applyAlignment="1">
      <alignment horizontal="center" vertical="center"/>
    </xf>
    <xf numFmtId="0" fontId="109" fillId="0" borderId="15" xfId="468" applyFont="1" applyBorder="1" applyAlignment="1">
      <alignment horizontal="center" vertical="center"/>
    </xf>
    <xf numFmtId="0" fontId="109" fillId="0" borderId="17" xfId="468" applyFont="1" applyBorder="1" applyAlignment="1">
      <alignment horizontal="center" vertical="center"/>
    </xf>
    <xf numFmtId="0" fontId="109" fillId="0" borderId="16" xfId="468" applyFont="1" applyBorder="1" applyAlignment="1" applyProtection="1">
      <alignment horizontal="left" vertical="center" wrapText="1"/>
      <protection locked="0"/>
    </xf>
    <xf numFmtId="0" fontId="109" fillId="0" borderId="15" xfId="468" applyFont="1" applyBorder="1" applyAlignment="1" applyProtection="1">
      <alignment horizontal="left" vertical="center" wrapText="1"/>
      <protection locked="0"/>
    </xf>
    <xf numFmtId="0" fontId="109" fillId="0" borderId="17" xfId="468" applyFont="1" applyBorder="1" applyAlignment="1" applyProtection="1">
      <alignment horizontal="left" vertical="center" wrapText="1"/>
      <protection locked="0"/>
    </xf>
    <xf numFmtId="0" fontId="109" fillId="0" borderId="16" xfId="468" applyFont="1" applyBorder="1" applyAlignment="1">
      <alignment horizontal="left" vertical="center" wrapText="1"/>
    </xf>
    <xf numFmtId="0" fontId="109" fillId="0" borderId="15" xfId="468" applyFont="1" applyBorder="1" applyAlignment="1">
      <alignment horizontal="left" vertical="center" wrapText="1"/>
    </xf>
    <xf numFmtId="0" fontId="109" fillId="0" borderId="17" xfId="468" applyFont="1" applyBorder="1" applyAlignment="1">
      <alignment horizontal="left" vertical="center" wrapText="1"/>
    </xf>
    <xf numFmtId="0" fontId="110" fillId="0" borderId="16" xfId="468" applyFont="1" applyBorder="1" applyAlignment="1">
      <alignment horizontal="left" vertical="center" wrapText="1"/>
    </xf>
    <xf numFmtId="0" fontId="110" fillId="0" borderId="15" xfId="468" applyFont="1" applyBorder="1" applyAlignment="1">
      <alignment horizontal="left" vertical="center" wrapText="1"/>
    </xf>
    <xf numFmtId="0" fontId="110" fillId="0" borderId="17" xfId="468" applyFont="1" applyBorder="1" applyAlignment="1">
      <alignment horizontal="left" vertical="center" wrapText="1"/>
    </xf>
    <xf numFmtId="0" fontId="137" fillId="0" borderId="16" xfId="468" applyFont="1" applyBorder="1" applyAlignment="1">
      <alignment horizontal="left" vertical="center"/>
    </xf>
    <xf numFmtId="0" fontId="137" fillId="0" borderId="15" xfId="468" applyFont="1" applyBorder="1" applyAlignment="1">
      <alignment horizontal="left" vertical="center"/>
    </xf>
    <xf numFmtId="0" fontId="137" fillId="0" borderId="17" xfId="468" applyFont="1" applyBorder="1" applyAlignment="1">
      <alignment horizontal="left" vertical="center"/>
    </xf>
    <xf numFmtId="0" fontId="43" fillId="0" borderId="24" xfId="968" applyFont="1" applyBorder="1" applyAlignment="1">
      <alignment vertical="top" wrapText="1"/>
    </xf>
    <xf numFmtId="0" fontId="136" fillId="0" borderId="15" xfId="468" applyFont="1" applyBorder="1" applyAlignment="1">
      <alignment wrapText="1"/>
    </xf>
    <xf numFmtId="0" fontId="136" fillId="0" borderId="24" xfId="468" applyFont="1" applyBorder="1" applyAlignment="1">
      <alignment wrapText="1"/>
    </xf>
    <xf numFmtId="0" fontId="43" fillId="0" borderId="0" xfId="968" applyFont="1" applyAlignment="1">
      <alignment vertical="top" wrapText="1"/>
    </xf>
    <xf numFmtId="0" fontId="137" fillId="0" borderId="10" xfId="468" applyFont="1" applyBorder="1" applyAlignment="1">
      <alignment horizontal="left" vertical="center"/>
    </xf>
    <xf numFmtId="0" fontId="109" fillId="0" borderId="26" xfId="468" applyFont="1" applyBorder="1" applyAlignment="1">
      <alignment horizontal="center" vertical="center"/>
    </xf>
    <xf numFmtId="0" fontId="109" fillId="0" borderId="24" xfId="468" applyFont="1" applyBorder="1" applyAlignment="1">
      <alignment horizontal="center" vertical="center"/>
    </xf>
    <xf numFmtId="0" fontId="110" fillId="0" borderId="16" xfId="468" applyFont="1" applyBorder="1" applyAlignment="1">
      <alignment horizontal="left" vertical="center"/>
    </xf>
    <xf numFmtId="0" fontId="110" fillId="0" borderId="15" xfId="468" applyFont="1" applyBorder="1" applyAlignment="1">
      <alignment horizontal="left" vertical="center"/>
    </xf>
    <xf numFmtId="0" fontId="110" fillId="0" borderId="17" xfId="468" applyFont="1" applyBorder="1" applyAlignment="1">
      <alignment horizontal="left" vertical="center"/>
    </xf>
    <xf numFmtId="0" fontId="110" fillId="0" borderId="10" xfId="468" applyFont="1" applyBorder="1" applyAlignment="1">
      <alignment horizontal="left" vertical="center"/>
    </xf>
    <xf numFmtId="0" fontId="37" fillId="0" borderId="0" xfId="468" applyFont="1" applyAlignment="1">
      <alignment horizontal="left"/>
    </xf>
    <xf numFmtId="0" fontId="37" fillId="0" borderId="16" xfId="468" applyFont="1" applyBorder="1" applyAlignment="1">
      <alignment horizontal="left" vertical="center" wrapText="1"/>
    </xf>
    <xf numFmtId="0" fontId="37" fillId="0" borderId="15" xfId="468" applyFont="1" applyBorder="1" applyAlignment="1">
      <alignment horizontal="left" vertical="center" wrapText="1"/>
    </xf>
    <xf numFmtId="0" fontId="37" fillId="0" borderId="17" xfId="468" applyFont="1" applyBorder="1" applyAlignment="1">
      <alignment horizontal="left" vertical="center" wrapText="1"/>
    </xf>
    <xf numFmtId="0" fontId="138" fillId="0" borderId="16" xfId="468" applyFont="1" applyBorder="1" applyAlignment="1">
      <alignment horizontal="left" vertical="center" wrapText="1"/>
    </xf>
    <xf numFmtId="0" fontId="3" fillId="0" borderId="15" xfId="468" applyFont="1" applyBorder="1" applyAlignment="1">
      <alignment horizontal="left" vertical="center"/>
    </xf>
    <xf numFmtId="0" fontId="3" fillId="0" borderId="17" xfId="468" applyFont="1" applyBorder="1" applyAlignment="1">
      <alignment horizontal="left" vertical="center"/>
    </xf>
    <xf numFmtId="0" fontId="138" fillId="0" borderId="16" xfId="468" applyFont="1" applyBorder="1" applyAlignment="1">
      <alignment horizontal="left" vertical="center"/>
    </xf>
    <xf numFmtId="0" fontId="138" fillId="0" borderId="15" xfId="468" applyFont="1" applyBorder="1" applyAlignment="1">
      <alignment horizontal="left" vertical="center"/>
    </xf>
    <xf numFmtId="0" fontId="138" fillId="0" borderId="17" xfId="468" applyFont="1" applyBorder="1" applyAlignment="1">
      <alignment horizontal="left" vertical="center"/>
    </xf>
    <xf numFmtId="0" fontId="44" fillId="0" borderId="60" xfId="468" applyFont="1" applyBorder="1" applyAlignment="1">
      <alignment horizontal="center"/>
    </xf>
    <xf numFmtId="0" fontId="120" fillId="0" borderId="0" xfId="468" applyFont="1" applyAlignment="1">
      <alignment horizontal="left"/>
    </xf>
    <xf numFmtId="0" fontId="37" fillId="0" borderId="0" xfId="468" applyFont="1" applyAlignment="1">
      <alignment horizontal="left" wrapText="1"/>
    </xf>
    <xf numFmtId="0" fontId="37" fillId="0" borderId="24" xfId="468" applyFont="1" applyBorder="1" applyAlignment="1">
      <alignment horizontal="center"/>
    </xf>
    <xf numFmtId="0" fontId="43" fillId="0" borderId="0" xfId="1081" applyFont="1" applyAlignment="1">
      <alignment vertical="center" wrapText="1"/>
    </xf>
    <xf numFmtId="0" fontId="43" fillId="0" borderId="24" xfId="1081" applyFont="1" applyBorder="1" applyAlignment="1">
      <alignment horizontal="left"/>
    </xf>
    <xf numFmtId="0" fontId="114" fillId="0" borderId="11" xfId="1081" applyFont="1" applyBorder="1" applyAlignment="1">
      <alignment horizontal="center" vertical="center" wrapText="1"/>
    </xf>
    <xf numFmtId="0" fontId="114" fillId="0" borderId="21" xfId="1081" applyFont="1" applyBorder="1" applyAlignment="1">
      <alignment horizontal="center" vertical="center" wrapText="1"/>
    </xf>
    <xf numFmtId="0" fontId="114" fillId="0" borderId="16" xfId="1081" applyFont="1" applyBorder="1" applyAlignment="1">
      <alignment horizontal="left" vertical="top" wrapText="1"/>
    </xf>
    <xf numFmtId="0" fontId="114" fillId="0" borderId="17" xfId="1081" applyFont="1" applyBorder="1" applyAlignment="1">
      <alignment horizontal="left" vertical="top" wrapText="1"/>
    </xf>
    <xf numFmtId="0" fontId="43" fillId="0" borderId="16" xfId="1079" applyFont="1" applyFill="1" applyBorder="1" applyAlignment="1">
      <alignment horizontal="left" vertical="top" wrapText="1"/>
    </xf>
    <xf numFmtId="0" fontId="43" fillId="0" borderId="17" xfId="1079" applyFont="1" applyFill="1" applyBorder="1" applyAlignment="1">
      <alignment horizontal="left" vertical="top" wrapText="1"/>
    </xf>
    <xf numFmtId="0" fontId="96" fillId="0" borderId="16" xfId="1081" applyFont="1" applyFill="1" applyBorder="1" applyAlignment="1">
      <alignment vertical="top" wrapText="1"/>
    </xf>
    <xf numFmtId="0" fontId="96" fillId="0" borderId="17" xfId="1081" applyFont="1" applyFill="1" applyBorder="1" applyAlignment="1">
      <alignment vertical="top" wrapText="1"/>
    </xf>
    <xf numFmtId="0" fontId="43" fillId="0" borderId="16" xfId="1081" applyFont="1" applyFill="1" applyBorder="1" applyAlignment="1">
      <alignment horizontal="center" vertical="top" wrapText="1"/>
    </xf>
    <xf numFmtId="0" fontId="43" fillId="0" borderId="17" xfId="1081" applyFont="1" applyFill="1" applyBorder="1" applyAlignment="1">
      <alignment horizontal="center" vertical="top" wrapText="1"/>
    </xf>
    <xf numFmtId="0" fontId="47" fillId="0" borderId="0" xfId="968" applyNumberFormat="1" applyFont="1" applyAlignment="1">
      <alignment horizontal="center" vertical="top" wrapText="1"/>
    </xf>
    <xf numFmtId="0" fontId="96" fillId="0" borderId="0" xfId="374" applyFont="1" applyFill="1" applyAlignment="1">
      <alignment horizontal="center" vertical="top" wrapText="1"/>
    </xf>
    <xf numFmtId="0" fontId="96" fillId="0" borderId="0" xfId="374" applyFont="1" applyAlignment="1">
      <alignment horizontal="center" vertical="top"/>
    </xf>
    <xf numFmtId="0" fontId="43" fillId="0" borderId="0" xfId="1081" applyFont="1" applyAlignment="1">
      <alignment vertical="top" wrapText="1"/>
    </xf>
    <xf numFmtId="0" fontId="43" fillId="0" borderId="0" xfId="1081" applyFont="1" applyBorder="1" applyAlignment="1">
      <alignment vertical="top" wrapText="1"/>
    </xf>
    <xf numFmtId="0" fontId="43" fillId="0" borderId="24" xfId="374" applyFont="1" applyBorder="1" applyAlignment="1">
      <alignment horizontal="left"/>
    </xf>
    <xf numFmtId="0" fontId="37" fillId="0" borderId="0" xfId="1078" applyFont="1" applyBorder="1" applyAlignment="1">
      <alignment horizontal="left"/>
    </xf>
    <xf numFmtId="0" fontId="37" fillId="0" borderId="0" xfId="1078" applyFont="1" applyAlignment="1">
      <alignment horizontal="left" vertical="top" wrapText="1"/>
    </xf>
    <xf numFmtId="0" fontId="37" fillId="0" borderId="24" xfId="1078" applyFont="1" applyBorder="1" applyAlignment="1">
      <alignment horizontal="left" vertical="top" wrapText="1"/>
    </xf>
    <xf numFmtId="0" fontId="37" fillId="0" borderId="0" xfId="1078" applyFont="1" applyAlignment="1">
      <alignment horizontal="left" wrapText="1"/>
    </xf>
    <xf numFmtId="0" fontId="37" fillId="0" borderId="24" xfId="1078" applyFont="1" applyBorder="1" applyAlignment="1">
      <alignment horizontal="left" wrapText="1"/>
    </xf>
    <xf numFmtId="0" fontId="37" fillId="0" borderId="0" xfId="1078" applyFont="1" applyBorder="1" applyAlignment="1">
      <alignment horizontal="center"/>
    </xf>
    <xf numFmtId="0" fontId="44" fillId="0" borderId="16" xfId="1080" applyFont="1" applyBorder="1" applyAlignment="1">
      <alignment horizontal="left" vertical="top"/>
    </xf>
    <xf numFmtId="0" fontId="44" fillId="0" borderId="15" xfId="1080" applyFont="1" applyBorder="1" applyAlignment="1">
      <alignment horizontal="left" vertical="top"/>
    </xf>
    <xf numFmtId="0" fontId="44" fillId="0" borderId="17" xfId="1080" applyFont="1" applyBorder="1" applyAlignment="1">
      <alignment horizontal="left" vertical="top"/>
    </xf>
    <xf numFmtId="0" fontId="105" fillId="0" borderId="0" xfId="463" applyFont="1" applyAlignment="1">
      <alignment horizontal="center"/>
    </xf>
    <xf numFmtId="0" fontId="106" fillId="0" borderId="0" xfId="463" applyFont="1" applyAlignment="1">
      <alignment horizontal="center" vertical="center" wrapText="1"/>
    </xf>
    <xf numFmtId="0" fontId="106" fillId="0" borderId="0" xfId="463" applyFont="1" applyAlignment="1">
      <alignment horizontal="center" wrapText="1"/>
    </xf>
    <xf numFmtId="0" fontId="125" fillId="0" borderId="0" xfId="463" applyFont="1" applyFill="1" applyAlignment="1">
      <alignment horizontal="center" wrapText="1"/>
    </xf>
    <xf numFmtId="0" fontId="105" fillId="0" borderId="47" xfId="463" applyFont="1" applyBorder="1" applyAlignment="1">
      <alignment horizontal="center" vertical="center" wrapText="1"/>
    </xf>
    <xf numFmtId="0" fontId="105" fillId="0" borderId="48" xfId="463" applyFont="1" applyBorder="1" applyAlignment="1">
      <alignment horizontal="center" vertical="center" wrapText="1"/>
    </xf>
    <xf numFmtId="0" fontId="105" fillId="0" borderId="49" xfId="463" applyFont="1" applyBorder="1" applyAlignment="1">
      <alignment horizontal="center" vertical="center" wrapText="1"/>
    </xf>
    <xf numFmtId="0" fontId="105" fillId="0" borderId="50" xfId="463" applyFont="1" applyBorder="1" applyAlignment="1">
      <alignment horizontal="center" vertical="center" wrapText="1"/>
    </xf>
    <xf numFmtId="0" fontId="105" fillId="0" borderId="51" xfId="463" applyFont="1" applyBorder="1" applyAlignment="1">
      <alignment horizontal="center" vertical="center" wrapText="1"/>
    </xf>
    <xf numFmtId="0" fontId="105" fillId="0" borderId="52" xfId="463" applyFont="1" applyBorder="1" applyAlignment="1">
      <alignment horizontal="center" vertical="center" wrapText="1"/>
    </xf>
    <xf numFmtId="0" fontId="105" fillId="0" borderId="53" xfId="463" applyFont="1" applyBorder="1" applyAlignment="1">
      <alignment horizontal="center" vertical="center" wrapText="1"/>
    </xf>
    <xf numFmtId="0" fontId="105" fillId="0" borderId="55" xfId="463" applyFont="1" applyBorder="1" applyAlignment="1">
      <alignment horizontal="center" vertical="center" wrapText="1"/>
    </xf>
    <xf numFmtId="0" fontId="105" fillId="0" borderId="56" xfId="463" applyFont="1" applyBorder="1" applyAlignment="1">
      <alignment horizontal="center" vertical="center" wrapText="1"/>
    </xf>
    <xf numFmtId="0" fontId="114" fillId="0" borderId="48" xfId="463" applyFont="1" applyBorder="1" applyAlignment="1">
      <alignment horizontal="left" vertical="center" wrapText="1"/>
    </xf>
    <xf numFmtId="0" fontId="114" fillId="0" borderId="49" xfId="463" applyFont="1" applyBorder="1" applyAlignment="1">
      <alignment horizontal="left" vertical="center" wrapText="1"/>
    </xf>
    <xf numFmtId="0" fontId="114" fillId="0" borderId="46" xfId="463" applyFont="1" applyBorder="1" applyAlignment="1">
      <alignment horizontal="left" vertical="center" wrapText="1"/>
    </xf>
    <xf numFmtId="0" fontId="114" fillId="0" borderId="0" xfId="463" applyFont="1" applyBorder="1" applyAlignment="1">
      <alignment horizontal="left" vertical="center" wrapText="1"/>
    </xf>
    <xf numFmtId="0" fontId="114" fillId="0" borderId="50" xfId="463" applyFont="1" applyBorder="1" applyAlignment="1">
      <alignment horizontal="left" vertical="center" wrapText="1"/>
    </xf>
    <xf numFmtId="0" fontId="114" fillId="0" borderId="57" xfId="463" applyFont="1" applyBorder="1" applyAlignment="1">
      <alignment horizontal="left" vertical="center" wrapText="1"/>
    </xf>
    <xf numFmtId="0" fontId="43" fillId="0" borderId="48" xfId="463" applyFont="1" applyBorder="1" applyAlignment="1">
      <alignment horizontal="center" vertical="center" wrapText="1"/>
    </xf>
    <xf numFmtId="0" fontId="43" fillId="0" borderId="49" xfId="463" applyFont="1" applyBorder="1" applyAlignment="1">
      <alignment horizontal="center" vertical="center" wrapText="1"/>
    </xf>
    <xf numFmtId="0" fontId="43" fillId="0" borderId="50" xfId="463" applyFont="1" applyBorder="1" applyAlignment="1">
      <alignment horizontal="center" vertical="center" wrapText="1"/>
    </xf>
    <xf numFmtId="0" fontId="43" fillId="0" borderId="46" xfId="463" applyFont="1" applyBorder="1" applyAlignment="1">
      <alignment horizontal="center" vertical="center" wrapText="1"/>
    </xf>
    <xf numFmtId="0" fontId="43" fillId="0" borderId="0" xfId="463" applyFont="1" applyBorder="1" applyAlignment="1">
      <alignment horizontal="center" vertical="center" wrapText="1"/>
    </xf>
    <xf numFmtId="0" fontId="43" fillId="0" borderId="57" xfId="463" applyFont="1" applyBorder="1" applyAlignment="1">
      <alignment horizontal="center" vertical="center" wrapText="1"/>
    </xf>
    <xf numFmtId="4" fontId="43" fillId="0" borderId="49" xfId="463" applyNumberFormat="1" applyFont="1" applyBorder="1" applyAlignment="1">
      <alignment horizontal="center" vertical="center" wrapText="1"/>
    </xf>
    <xf numFmtId="4" fontId="43" fillId="0" borderId="0" xfId="463" applyNumberFormat="1" applyFont="1" applyBorder="1" applyAlignment="1">
      <alignment horizontal="center" vertical="center" wrapText="1"/>
    </xf>
    <xf numFmtId="0" fontId="121" fillId="0" borderId="46" xfId="463" applyFont="1" applyBorder="1" applyAlignment="1">
      <alignment horizontal="left" wrapText="1"/>
    </xf>
    <xf numFmtId="0" fontId="121" fillId="0" borderId="0" xfId="463" applyFont="1" applyBorder="1" applyAlignment="1">
      <alignment horizontal="left" wrapText="1"/>
    </xf>
    <xf numFmtId="0" fontId="121" fillId="0" borderId="46" xfId="463" applyFont="1" applyBorder="1" applyAlignment="1">
      <alignment horizontal="left"/>
    </xf>
    <xf numFmtId="0" fontId="121" fillId="0" borderId="0" xfId="463" applyFont="1" applyBorder="1" applyAlignment="1">
      <alignment horizontal="left"/>
    </xf>
    <xf numFmtId="0" fontId="129" fillId="0" borderId="46" xfId="463" applyFont="1" applyBorder="1" applyAlignment="1">
      <alignment horizontal="left"/>
    </xf>
    <xf numFmtId="0" fontId="129" fillId="0" borderId="0" xfId="463" applyFont="1" applyBorder="1" applyAlignment="1">
      <alignment horizontal="left"/>
    </xf>
    <xf numFmtId="4" fontId="114" fillId="28" borderId="48" xfId="463" applyNumberFormat="1" applyFont="1" applyFill="1" applyBorder="1" applyAlignment="1">
      <alignment horizontal="center" vertical="center" wrapText="1"/>
    </xf>
    <xf numFmtId="4" fontId="114" fillId="28" borderId="51" xfId="463" applyNumberFormat="1" applyFont="1" applyFill="1" applyBorder="1" applyAlignment="1">
      <alignment horizontal="center" vertical="center" wrapText="1"/>
    </xf>
    <xf numFmtId="0" fontId="114" fillId="0" borderId="48" xfId="463" applyFont="1" applyBorder="1" applyAlignment="1">
      <alignment horizontal="center" vertical="center"/>
    </xf>
    <xf numFmtId="0" fontId="114" fillId="0" borderId="49" xfId="463" applyFont="1" applyBorder="1" applyAlignment="1">
      <alignment horizontal="center" vertical="center"/>
    </xf>
    <xf numFmtId="0" fontId="114" fillId="0" borderId="50" xfId="463" applyFont="1" applyBorder="1" applyAlignment="1">
      <alignment horizontal="center" vertical="center"/>
    </xf>
    <xf numFmtId="0" fontId="114" fillId="0" borderId="46" xfId="463" applyFont="1" applyBorder="1" applyAlignment="1">
      <alignment horizontal="center" vertical="center"/>
    </xf>
    <xf numFmtId="0" fontId="114" fillId="0" borderId="0" xfId="463" applyFont="1" applyBorder="1" applyAlignment="1">
      <alignment horizontal="center" vertical="center"/>
    </xf>
    <xf numFmtId="0" fontId="114" fillId="0" borderId="57" xfId="463" applyFont="1" applyBorder="1" applyAlignment="1">
      <alignment horizontal="center" vertical="center"/>
    </xf>
    <xf numFmtId="0" fontId="114" fillId="0" borderId="51" xfId="463" applyFont="1" applyBorder="1" applyAlignment="1">
      <alignment horizontal="center" vertical="center"/>
    </xf>
    <xf numFmtId="0" fontId="114" fillId="0" borderId="52" xfId="463" applyFont="1" applyBorder="1" applyAlignment="1">
      <alignment horizontal="center" vertical="center"/>
    </xf>
    <xf numFmtId="0" fontId="114" fillId="0" borderId="53" xfId="463" applyFont="1" applyBorder="1" applyAlignment="1">
      <alignment horizontal="center" vertical="center"/>
    </xf>
    <xf numFmtId="0" fontId="114" fillId="0" borderId="48" xfId="463" applyFont="1" applyBorder="1" applyAlignment="1">
      <alignment horizontal="center" vertical="center" wrapText="1"/>
    </xf>
    <xf numFmtId="0" fontId="114" fillId="0" borderId="49" xfId="463" applyFont="1" applyBorder="1" applyAlignment="1">
      <alignment horizontal="center" vertical="center" wrapText="1"/>
    </xf>
    <xf numFmtId="0" fontId="114" fillId="0" borderId="50" xfId="463" applyFont="1" applyBorder="1" applyAlignment="1">
      <alignment horizontal="center" vertical="center" wrapText="1"/>
    </xf>
    <xf numFmtId="0" fontId="114" fillId="0" borderId="46" xfId="463" applyFont="1" applyBorder="1" applyAlignment="1">
      <alignment horizontal="center" vertical="center" wrapText="1"/>
    </xf>
    <xf numFmtId="0" fontId="114" fillId="0" borderId="0" xfId="463" applyFont="1" applyBorder="1" applyAlignment="1">
      <alignment horizontal="center" vertical="center" wrapText="1"/>
    </xf>
    <xf numFmtId="0" fontId="114" fillId="0" borderId="57" xfId="463" applyFont="1" applyBorder="1" applyAlignment="1">
      <alignment horizontal="center" vertical="center" wrapText="1"/>
    </xf>
    <xf numFmtId="0" fontId="114" fillId="0" borderId="51" xfId="463" applyFont="1" applyBorder="1" applyAlignment="1">
      <alignment horizontal="center" vertical="center" wrapText="1"/>
    </xf>
    <xf numFmtId="0" fontId="114" fillId="0" borderId="52" xfId="463" applyFont="1" applyBorder="1" applyAlignment="1">
      <alignment horizontal="center" vertical="center" wrapText="1"/>
    </xf>
    <xf numFmtId="0" fontId="114" fillId="0" borderId="53" xfId="463" applyFont="1" applyBorder="1" applyAlignment="1">
      <alignment horizontal="center" vertical="center" wrapText="1"/>
    </xf>
    <xf numFmtId="4" fontId="114" fillId="0" borderId="49" xfId="463" applyNumberFormat="1" applyFont="1" applyBorder="1" applyAlignment="1">
      <alignment horizontal="center" vertical="center" wrapText="1"/>
    </xf>
    <xf numFmtId="4" fontId="114" fillId="0" borderId="0" xfId="463" applyNumberFormat="1" applyFont="1" applyBorder="1" applyAlignment="1">
      <alignment horizontal="center" vertical="center" wrapText="1"/>
    </xf>
    <xf numFmtId="4" fontId="114" fillId="0" borderId="52" xfId="463" applyNumberFormat="1" applyFont="1" applyBorder="1" applyAlignment="1">
      <alignment horizontal="center" vertical="center" wrapText="1"/>
    </xf>
    <xf numFmtId="0" fontId="114" fillId="0" borderId="51" xfId="463" applyFont="1" applyBorder="1" applyAlignment="1">
      <alignment horizontal="left" vertical="center" wrapText="1"/>
    </xf>
    <xf numFmtId="0" fontId="114" fillId="0" borderId="52" xfId="463" applyFont="1" applyBorder="1" applyAlignment="1">
      <alignment horizontal="left" vertical="center" wrapText="1"/>
    </xf>
    <xf numFmtId="0" fontId="105" fillId="0" borderId="55" xfId="463" applyFont="1" applyBorder="1" applyAlignment="1">
      <alignment horizontal="center" vertical="center"/>
    </xf>
    <xf numFmtId="0" fontId="105" fillId="0" borderId="58" xfId="463" applyFont="1" applyBorder="1" applyAlignment="1">
      <alignment horizontal="center" vertical="center"/>
    </xf>
    <xf numFmtId="0" fontId="115" fillId="0" borderId="48" xfId="463" applyFont="1" applyBorder="1" applyAlignment="1">
      <alignment horizontal="left" vertical="center" wrapText="1"/>
    </xf>
    <xf numFmtId="0" fontId="115" fillId="0" borderId="49" xfId="463" applyFont="1" applyBorder="1" applyAlignment="1">
      <alignment horizontal="left" vertical="center" wrapText="1"/>
    </xf>
    <xf numFmtId="0" fontId="115" fillId="0" borderId="50" xfId="463" applyFont="1" applyBorder="1" applyAlignment="1">
      <alignment horizontal="left" vertical="center" wrapText="1"/>
    </xf>
    <xf numFmtId="0" fontId="115" fillId="0" borderId="51" xfId="463" applyFont="1" applyBorder="1" applyAlignment="1">
      <alignment horizontal="left" vertical="center" wrapText="1"/>
    </xf>
    <xf numFmtId="0" fontId="115" fillId="0" borderId="52" xfId="463" applyFont="1" applyBorder="1" applyAlignment="1">
      <alignment horizontal="left" vertical="center" wrapText="1"/>
    </xf>
    <xf numFmtId="0" fontId="115" fillId="0" borderId="53" xfId="463" applyFont="1" applyBorder="1" applyAlignment="1">
      <alignment horizontal="left" vertical="center" wrapText="1"/>
    </xf>
    <xf numFmtId="0" fontId="114" fillId="0" borderId="53" xfId="463" applyFont="1" applyBorder="1" applyAlignment="1">
      <alignment horizontal="left" vertical="center" wrapText="1"/>
    </xf>
    <xf numFmtId="0" fontId="114" fillId="0" borderId="55" xfId="463" applyFont="1" applyBorder="1" applyAlignment="1">
      <alignment horizontal="center" vertical="center" wrapText="1"/>
    </xf>
    <xf numFmtId="0" fontId="114" fillId="0" borderId="58" xfId="463" applyFont="1" applyBorder="1" applyAlignment="1">
      <alignment horizontal="center" vertical="center" wrapText="1"/>
    </xf>
    <xf numFmtId="0" fontId="115" fillId="0" borderId="47" xfId="463" applyFont="1" applyBorder="1" applyAlignment="1">
      <alignment horizontal="left" vertical="center" wrapText="1"/>
    </xf>
    <xf numFmtId="0" fontId="115" fillId="0" borderId="47" xfId="463" applyFont="1" applyBorder="1" applyAlignment="1">
      <alignment horizontal="center" vertical="center" wrapText="1"/>
    </xf>
    <xf numFmtId="0" fontId="96" fillId="0" borderId="47" xfId="463" applyFont="1" applyBorder="1" applyAlignment="1">
      <alignment horizontal="center" vertical="center" wrapText="1"/>
    </xf>
    <xf numFmtId="0" fontId="132" fillId="0" borderId="54" xfId="463" applyFont="1" applyBorder="1" applyAlignment="1">
      <alignment horizontal="left" vertical="center" wrapText="1"/>
    </xf>
    <xf numFmtId="0" fontId="132" fillId="0" borderId="18" xfId="463" applyFont="1" applyBorder="1" applyAlignment="1">
      <alignment horizontal="left" vertical="center" wrapText="1"/>
    </xf>
    <xf numFmtId="0" fontId="132" fillId="0" borderId="59" xfId="463" applyFont="1" applyBorder="1" applyAlignment="1">
      <alignment horizontal="left" vertical="center" wrapText="1"/>
    </xf>
    <xf numFmtId="0" fontId="114" fillId="0" borderId="54" xfId="463" applyFont="1" applyBorder="1" applyAlignment="1">
      <alignment horizontal="center" vertical="center" wrapText="1"/>
    </xf>
    <xf numFmtId="0" fontId="114" fillId="0" borderId="18" xfId="463" applyFont="1" applyBorder="1" applyAlignment="1">
      <alignment horizontal="center" vertical="center" wrapText="1"/>
    </xf>
    <xf numFmtId="0" fontId="114" fillId="0" borderId="59" xfId="463" applyFont="1" applyBorder="1" applyAlignment="1">
      <alignment horizontal="center" vertical="center" wrapText="1"/>
    </xf>
    <xf numFmtId="0" fontId="133" fillId="0" borderId="54" xfId="463" applyFont="1" applyBorder="1" applyAlignment="1">
      <alignment horizontal="center" vertical="center" wrapText="1"/>
    </xf>
    <xf numFmtId="0" fontId="133" fillId="0" borderId="18" xfId="463" applyFont="1" applyBorder="1" applyAlignment="1">
      <alignment horizontal="center" vertical="center" wrapText="1"/>
    </xf>
    <xf numFmtId="0" fontId="133" fillId="0" borderId="59" xfId="463" applyFont="1" applyBorder="1" applyAlignment="1">
      <alignment horizontal="center" vertical="center" wrapText="1"/>
    </xf>
    <xf numFmtId="0" fontId="172" fillId="0" borderId="15" xfId="1081" applyFont="1" applyBorder="1" applyAlignment="1">
      <alignment horizontal="left" vertical="top" wrapText="1"/>
    </xf>
    <xf numFmtId="0" fontId="104" fillId="0" borderId="12" xfId="1081" applyFont="1" applyBorder="1" applyAlignment="1">
      <alignment horizontal="center" vertical="top"/>
    </xf>
    <xf numFmtId="0" fontId="104" fillId="0" borderId="14" xfId="1081" applyFont="1" applyBorder="1" applyAlignment="1">
      <alignment horizontal="center" vertical="top"/>
    </xf>
    <xf numFmtId="0" fontId="104" fillId="0" borderId="23" xfId="1081" applyFont="1" applyBorder="1" applyAlignment="1">
      <alignment horizontal="center" vertical="top"/>
    </xf>
    <xf numFmtId="0" fontId="104" fillId="0" borderId="12" xfId="1081" applyFont="1" applyBorder="1" applyAlignment="1">
      <alignment horizontal="left" vertical="top" wrapText="1"/>
    </xf>
    <xf numFmtId="0" fontId="104" fillId="0" borderId="14" xfId="1081" applyFont="1" applyBorder="1" applyAlignment="1">
      <alignment horizontal="left" vertical="top" wrapText="1"/>
    </xf>
    <xf numFmtId="0" fontId="104" fillId="0" borderId="23" xfId="1081" applyFont="1" applyBorder="1" applyAlignment="1">
      <alignment horizontal="left" vertical="top" wrapText="1"/>
    </xf>
    <xf numFmtId="0" fontId="104" fillId="0" borderId="16" xfId="1081" applyFont="1" applyBorder="1" applyAlignment="1">
      <alignment horizontal="left" vertical="top" wrapText="1"/>
    </xf>
    <xf numFmtId="0" fontId="104" fillId="0" borderId="17" xfId="1081" applyFont="1" applyBorder="1" applyAlignment="1">
      <alignment horizontal="left" vertical="top" wrapText="1"/>
    </xf>
    <xf numFmtId="0" fontId="104" fillId="0" borderId="11" xfId="1081" applyFont="1" applyBorder="1" applyAlignment="1">
      <alignment horizontal="left" vertical="top" wrapText="1"/>
    </xf>
    <xf numFmtId="0" fontId="104" fillId="0" borderId="21" xfId="1081" applyFont="1" applyBorder="1" applyAlignment="1">
      <alignment horizontal="left" vertical="top" wrapText="1"/>
    </xf>
    <xf numFmtId="0" fontId="107" fillId="0" borderId="16" xfId="1081" applyFont="1" applyBorder="1" applyAlignment="1">
      <alignment horizontal="left" vertical="top" wrapText="1"/>
    </xf>
    <xf numFmtId="0" fontId="107" fillId="0" borderId="15" xfId="1081" applyFont="1" applyBorder="1" applyAlignment="1">
      <alignment horizontal="left" vertical="top" wrapText="1"/>
    </xf>
    <xf numFmtId="0" fontId="104" fillId="0" borderId="10" xfId="1081" applyFont="1" applyBorder="1" applyAlignment="1">
      <alignment horizontal="center" vertical="center"/>
    </xf>
    <xf numFmtId="0" fontId="104" fillId="0" borderId="16" xfId="1081" applyFont="1" applyBorder="1" applyAlignment="1">
      <alignment horizontal="center" vertical="center" wrapText="1"/>
    </xf>
    <xf numFmtId="0" fontId="104" fillId="0" borderId="17" xfId="1081" applyFont="1" applyBorder="1" applyAlignment="1">
      <alignment horizontal="center" vertical="center" wrapText="1"/>
    </xf>
    <xf numFmtId="0" fontId="104" fillId="0" borderId="15" xfId="1081" applyFont="1" applyBorder="1" applyAlignment="1">
      <alignment horizontal="center" vertical="center" wrapText="1"/>
    </xf>
    <xf numFmtId="0" fontId="43" fillId="0" borderId="0" xfId="0" applyFont="1" applyFill="1" applyAlignment="1">
      <alignment vertical="center" wrapText="1"/>
    </xf>
    <xf numFmtId="3" fontId="96" fillId="0" borderId="0" xfId="101" applyNumberFormat="1" applyFont="1" applyFill="1" applyAlignment="1">
      <alignment horizontal="center" vertical="center" wrapText="1"/>
    </xf>
    <xf numFmtId="3" fontId="96" fillId="0" borderId="0" xfId="101" applyNumberFormat="1" applyFont="1" applyFill="1" applyAlignment="1">
      <alignment horizontal="left"/>
    </xf>
    <xf numFmtId="0" fontId="48" fillId="0" borderId="0" xfId="365" applyNumberFormat="1" applyFont="1" applyBorder="1" applyAlignment="1">
      <alignment horizontal="center" vertical="center" wrapText="1"/>
    </xf>
    <xf numFmtId="0" fontId="50" fillId="0" borderId="10" xfId="53" applyFont="1" applyBorder="1" applyAlignment="1">
      <alignment horizontal="center" vertical="center" wrapText="1"/>
    </xf>
    <xf numFmtId="49" fontId="50" fillId="0" borderId="12" xfId="53" applyNumberFormat="1" applyFont="1" applyBorder="1" applyAlignment="1">
      <alignment horizontal="center" vertical="center" wrapText="1"/>
    </xf>
    <xf numFmtId="49" fontId="50" fillId="0" borderId="14" xfId="53" applyNumberFormat="1" applyFont="1" applyBorder="1" applyAlignment="1">
      <alignment horizontal="center" vertical="center" wrapText="1"/>
    </xf>
    <xf numFmtId="49" fontId="50" fillId="0" borderId="23" xfId="53" applyNumberFormat="1" applyFont="1" applyBorder="1" applyAlignment="1">
      <alignment horizontal="center" vertical="center" wrapText="1"/>
    </xf>
    <xf numFmtId="0" fontId="50" fillId="0" borderId="12" xfId="53" applyFont="1" applyBorder="1" applyAlignment="1">
      <alignment horizontal="center" vertical="center" wrapText="1"/>
    </xf>
    <xf numFmtId="0" fontId="50" fillId="0" borderId="14" xfId="53" applyFont="1" applyBorder="1" applyAlignment="1">
      <alignment horizontal="center" vertical="center" wrapText="1"/>
    </xf>
    <xf numFmtId="0" fontId="50" fillId="0" borderId="23" xfId="53" applyFont="1" applyBorder="1" applyAlignment="1">
      <alignment horizontal="center" vertical="center" wrapText="1"/>
    </xf>
    <xf numFmtId="0" fontId="37" fillId="0" borderId="0" xfId="365" applyNumberFormat="1" applyFont="1" applyAlignment="1">
      <alignment horizontal="left" wrapText="1"/>
    </xf>
    <xf numFmtId="0" fontId="37" fillId="0" borderId="0" xfId="365" applyNumberFormat="1" applyFont="1" applyAlignment="1">
      <alignment horizontal="left"/>
    </xf>
    <xf numFmtId="0" fontId="44" fillId="0" borderId="0" xfId="365" applyNumberFormat="1" applyFont="1" applyAlignment="1">
      <alignment wrapText="1"/>
    </xf>
    <xf numFmtId="0" fontId="38" fillId="0" borderId="0" xfId="342" applyFont="1" applyAlignment="1">
      <alignment horizontal="center"/>
    </xf>
    <xf numFmtId="0" fontId="100" fillId="0" borderId="0" xfId="342" applyFont="1" applyAlignment="1">
      <alignment horizontal="left" vertical="center" wrapText="1"/>
    </xf>
    <xf numFmtId="0" fontId="37" fillId="0" borderId="12" xfId="342" applyFont="1" applyBorder="1" applyAlignment="1">
      <alignment horizontal="left" vertical="center" wrapText="1"/>
    </xf>
    <xf numFmtId="0" fontId="37" fillId="0" borderId="23" xfId="342" applyFont="1" applyBorder="1" applyAlignment="1">
      <alignment horizontal="left" vertical="center" wrapText="1"/>
    </xf>
    <xf numFmtId="0" fontId="37" fillId="0" borderId="12" xfId="342" applyFont="1" applyBorder="1" applyAlignment="1">
      <alignment horizontal="center" vertical="center" wrapText="1"/>
    </xf>
    <xf numFmtId="0" fontId="37" fillId="0" borderId="23" xfId="342" applyFont="1" applyBorder="1" applyAlignment="1">
      <alignment horizontal="center" vertical="center" wrapText="1"/>
    </xf>
    <xf numFmtId="0" fontId="37" fillId="0" borderId="0" xfId="0" applyNumberFormat="1" applyFont="1" applyAlignment="1">
      <alignment horizontal="left" wrapText="1"/>
    </xf>
    <xf numFmtId="0" fontId="107" fillId="0" borderId="16" xfId="444" applyFont="1" applyFill="1" applyBorder="1" applyAlignment="1">
      <alignment horizontal="left" vertical="center" wrapText="1"/>
    </xf>
    <xf numFmtId="0" fontId="106" fillId="0" borderId="15" xfId="73" applyFont="1" applyFill="1" applyBorder="1" applyAlignment="1">
      <alignment horizontal="left" vertical="center" wrapText="1"/>
    </xf>
    <xf numFmtId="0" fontId="106" fillId="0" borderId="17" xfId="73" applyFont="1" applyFill="1" applyBorder="1" applyAlignment="1">
      <alignment horizontal="left" vertical="center" wrapText="1"/>
    </xf>
    <xf numFmtId="0" fontId="114" fillId="0" borderId="0" xfId="374" applyFont="1" applyFill="1" applyAlignment="1">
      <alignment horizontal="center"/>
    </xf>
    <xf numFmtId="0" fontId="105" fillId="0" borderId="0" xfId="73" applyFont="1" applyAlignment="1"/>
    <xf numFmtId="3" fontId="115" fillId="0" borderId="0" xfId="374" applyNumberFormat="1" applyFont="1" applyFill="1" applyAlignment="1" applyProtection="1">
      <alignment horizontal="center" vertical="center" wrapText="1"/>
      <protection locked="0"/>
    </xf>
    <xf numFmtId="0" fontId="115" fillId="0" borderId="0" xfId="374" applyFont="1" applyFill="1" applyAlignment="1" applyProtection="1">
      <alignment horizontal="center" vertical="center" wrapText="1"/>
      <protection locked="0"/>
    </xf>
    <xf numFmtId="0" fontId="105" fillId="0" borderId="0" xfId="73" applyFont="1" applyFill="1" applyAlignment="1">
      <alignment vertical="center"/>
    </xf>
    <xf numFmtId="0" fontId="115" fillId="0" borderId="0" xfId="374" applyFont="1" applyFill="1" applyAlignment="1" applyProtection="1">
      <alignment vertical="top" wrapText="1"/>
      <protection locked="0"/>
    </xf>
    <xf numFmtId="0" fontId="105" fillId="0" borderId="0" xfId="73" applyFont="1" applyFill="1" applyAlignment="1">
      <alignment wrapText="1"/>
    </xf>
    <xf numFmtId="0" fontId="105" fillId="0" borderId="12" xfId="73" applyFont="1" applyBorder="1" applyAlignment="1">
      <alignment horizontal="left" vertical="center" wrapText="1"/>
    </xf>
    <xf numFmtId="0" fontId="105" fillId="0" borderId="23" xfId="73" applyFont="1" applyBorder="1" applyAlignment="1">
      <alignment horizontal="left" vertical="center" wrapText="1"/>
    </xf>
    <xf numFmtId="0" fontId="105" fillId="0" borderId="12" xfId="73" applyFont="1" applyBorder="1" applyAlignment="1">
      <alignment horizontal="center" vertical="center" wrapText="1"/>
    </xf>
    <xf numFmtId="0" fontId="105" fillId="0" borderId="23" xfId="73" applyFont="1" applyBorder="1" applyAlignment="1">
      <alignment horizontal="center" vertical="center" wrapText="1"/>
    </xf>
    <xf numFmtId="0" fontId="97" fillId="27" borderId="42" xfId="374" applyFont="1" applyFill="1" applyBorder="1" applyAlignment="1">
      <alignment horizontal="center" vertical="center" wrapText="1"/>
    </xf>
    <xf numFmtId="0" fontId="97" fillId="27" borderId="14" xfId="374" applyFont="1" applyFill="1" applyBorder="1" applyAlignment="1">
      <alignment horizontal="center" vertical="center" wrapText="1"/>
    </xf>
    <xf numFmtId="0" fontId="97" fillId="27" borderId="0" xfId="374" applyFont="1" applyFill="1" applyAlignment="1">
      <alignment horizontal="right" vertical="top"/>
    </xf>
    <xf numFmtId="0" fontId="97" fillId="27" borderId="0" xfId="374" applyFont="1" applyFill="1" applyAlignment="1" applyProtection="1">
      <alignment vertical="top" wrapText="1"/>
      <protection locked="0"/>
    </xf>
    <xf numFmtId="0" fontId="101" fillId="27" borderId="0" xfId="374" applyFont="1" applyFill="1" applyAlignment="1">
      <alignment horizontal="center"/>
    </xf>
    <xf numFmtId="0" fontId="97" fillId="27" borderId="0" xfId="374" applyFont="1" applyFill="1" applyAlignment="1" applyProtection="1">
      <alignment horizontal="center" wrapText="1"/>
      <protection locked="0"/>
    </xf>
    <xf numFmtId="0" fontId="101" fillId="27" borderId="0" xfId="374" applyFont="1" applyFill="1" applyAlignment="1">
      <alignment horizontal="center" vertical="center" wrapText="1"/>
    </xf>
    <xf numFmtId="186" fontId="101" fillId="27" borderId="38" xfId="374" applyNumberFormat="1" applyFont="1" applyFill="1" applyBorder="1" applyAlignment="1">
      <alignment horizontal="center" vertical="center" wrapText="1"/>
    </xf>
    <xf numFmtId="186" fontId="101" fillId="27" borderId="40" xfId="374" applyNumberFormat="1" applyFont="1" applyFill="1" applyBorder="1" applyAlignment="1">
      <alignment horizontal="center" vertical="center" wrapText="1"/>
    </xf>
    <xf numFmtId="186" fontId="101" fillId="27" borderId="45" xfId="374" applyNumberFormat="1" applyFont="1" applyFill="1" applyBorder="1" applyAlignment="1">
      <alignment horizontal="center" vertical="center" wrapText="1"/>
    </xf>
    <xf numFmtId="0" fontId="97" fillId="27" borderId="28" xfId="374" applyFont="1" applyFill="1" applyBorder="1" applyAlignment="1">
      <alignment horizontal="center" vertical="center" wrapText="1"/>
    </xf>
    <xf numFmtId="0" fontId="97" fillId="27" borderId="29" xfId="374" applyFont="1" applyFill="1" applyBorder="1" applyAlignment="1">
      <alignment horizontal="center" vertical="center" wrapText="1"/>
    </xf>
    <xf numFmtId="0" fontId="97" fillId="27" borderId="33" xfId="374" applyFont="1" applyFill="1" applyBorder="1" applyAlignment="1">
      <alignment horizontal="center"/>
    </xf>
    <xf numFmtId="0" fontId="97" fillId="27" borderId="34" xfId="374" applyFont="1" applyFill="1" applyBorder="1" applyAlignment="1">
      <alignment horizontal="center"/>
    </xf>
    <xf numFmtId="0" fontId="97" fillId="27" borderId="12" xfId="374" applyFont="1" applyFill="1" applyBorder="1" applyAlignment="1">
      <alignment horizontal="center" vertical="center" wrapText="1"/>
    </xf>
    <xf numFmtId="186" fontId="101" fillId="27" borderId="38" xfId="374" applyNumberFormat="1" applyFont="1" applyFill="1" applyBorder="1" applyAlignment="1">
      <alignment vertical="center" wrapText="1"/>
    </xf>
    <xf numFmtId="186" fontId="101" fillId="27" borderId="40" xfId="374" applyNumberFormat="1" applyFont="1" applyFill="1" applyBorder="1" applyAlignment="1">
      <alignment vertical="center" wrapText="1"/>
    </xf>
    <xf numFmtId="0" fontId="111" fillId="0" borderId="0" xfId="0" applyFont="1" applyAlignment="1">
      <alignment horizontal="center" wrapText="1"/>
    </xf>
    <xf numFmtId="0" fontId="97" fillId="27" borderId="46" xfId="374" applyFont="1" applyFill="1" applyBorder="1" applyAlignment="1">
      <alignment horizontal="center" wrapText="1"/>
    </xf>
    <xf numFmtId="0" fontId="97" fillId="27" borderId="44" xfId="374" applyFont="1" applyFill="1" applyBorder="1" applyAlignment="1">
      <alignment horizontal="center" vertical="center" wrapText="1"/>
    </xf>
    <xf numFmtId="0" fontId="97" fillId="0" borderId="0" xfId="0" applyNumberFormat="1" applyFont="1" applyAlignment="1">
      <alignment horizontal="left" vertical="center" wrapText="1"/>
    </xf>
    <xf numFmtId="0" fontId="97" fillId="27" borderId="39" xfId="374" applyFont="1" applyFill="1" applyBorder="1" applyAlignment="1">
      <alignment horizontal="center" wrapText="1"/>
    </xf>
    <xf numFmtId="0" fontId="97" fillId="27" borderId="42" xfId="374" applyFont="1" applyFill="1" applyBorder="1" applyAlignment="1">
      <alignment horizontal="center" vertical="top" wrapText="1"/>
    </xf>
    <xf numFmtId="0" fontId="97" fillId="27" borderId="14" xfId="374" applyFont="1" applyFill="1" applyBorder="1" applyAlignment="1">
      <alignment horizontal="center" vertical="top" wrapText="1"/>
    </xf>
    <xf numFmtId="0" fontId="97" fillId="27" borderId="44" xfId="374" applyFont="1" applyFill="1" applyBorder="1" applyAlignment="1">
      <alignment horizontal="center" vertical="top" wrapText="1"/>
    </xf>
    <xf numFmtId="186" fontId="101" fillId="27" borderId="38" xfId="374" applyNumberFormat="1" applyFont="1" applyFill="1" applyBorder="1" applyAlignment="1">
      <alignment horizontal="center" vertical="center"/>
    </xf>
    <xf numFmtId="186" fontId="101" fillId="27" borderId="40" xfId="374" applyNumberFormat="1" applyFont="1" applyFill="1" applyBorder="1" applyAlignment="1">
      <alignment horizontal="center" vertical="center"/>
    </xf>
    <xf numFmtId="186" fontId="101" fillId="27" borderId="45" xfId="374" applyNumberFormat="1" applyFont="1" applyFill="1" applyBorder="1" applyAlignment="1">
      <alignment horizontal="center" vertical="center"/>
    </xf>
    <xf numFmtId="0" fontId="97" fillId="0" borderId="0" xfId="0" applyNumberFormat="1" applyFont="1" applyAlignment="1">
      <alignment wrapText="1"/>
    </xf>
    <xf numFmtId="0" fontId="97" fillId="27" borderId="41" xfId="374" applyFont="1" applyFill="1" applyBorder="1" applyAlignment="1">
      <alignment horizontal="center" vertical="top" wrapText="1"/>
    </xf>
    <xf numFmtId="0" fontId="97" fillId="27" borderId="39" xfId="374" applyFont="1" applyFill="1" applyBorder="1" applyAlignment="1">
      <alignment horizontal="center" vertical="top" wrapText="1"/>
    </xf>
    <xf numFmtId="0" fontId="97" fillId="27" borderId="43" xfId="374" applyFont="1" applyFill="1" applyBorder="1" applyAlignment="1">
      <alignment horizontal="center" vertical="top" wrapText="1"/>
    </xf>
    <xf numFmtId="186" fontId="101" fillId="27" borderId="38" xfId="374" applyNumberFormat="1" applyFont="1" applyFill="1" applyBorder="1" applyAlignment="1">
      <alignment horizontal="right" vertical="center" wrapText="1"/>
    </xf>
    <xf numFmtId="186" fontId="101" fillId="27" borderId="40" xfId="374" applyNumberFormat="1" applyFont="1" applyFill="1" applyBorder="1" applyAlignment="1">
      <alignment horizontal="right" vertical="center" wrapText="1"/>
    </xf>
    <xf numFmtId="186" fontId="101" fillId="27" borderId="45" xfId="374" applyNumberFormat="1" applyFont="1" applyFill="1" applyBorder="1" applyAlignment="1">
      <alignment horizontal="right" vertical="center" wrapText="1"/>
    </xf>
  </cellXfs>
  <cellStyles count="1134">
    <cellStyle name=" 1" xfId="102"/>
    <cellStyle name=" 1 2" xfId="103"/>
    <cellStyle name="_2005_БЮДЖЕТ В4 ==11.11.==  КР Дороги, Мосты" xfId="104"/>
    <cellStyle name="_2006_06_28_MGRES_inventories_request" xfId="105"/>
    <cellStyle name="_3 СБОР Приложение 25 а 1 полуг" xfId="106"/>
    <cellStyle name="_3541F2C0" xfId="107"/>
    <cellStyle name="_403.06 Нефтеналив Муравленковское с изм. кл.планом" xfId="469"/>
    <cellStyle name="_427.07 материалы градостр. планов в формате Мapinfo." xfId="470"/>
    <cellStyle name="_525.07 Сети Ватинского мр. кор.проекта" xfId="471"/>
    <cellStyle name="_Copy of Смета на пуско-наладку" xfId="76"/>
    <cellStyle name="_kom" xfId="77"/>
    <cellStyle name="_NOVOSIB6" xfId="78"/>
    <cellStyle name="_smr_rostov (1)" xfId="79"/>
    <cellStyle name="_Анализ КТП_регионы" xfId="108"/>
    <cellStyle name="_ВЭС" xfId="109"/>
    <cellStyle name="_Западно-Асомкасети переобвязка скв." xfId="472"/>
    <cellStyle name="_Затратный СШГЭС  14 11 2004" xfId="110"/>
    <cellStyle name="_Индексация исторических затрат" xfId="111"/>
    <cellStyle name="_Кальк. СН-МНГ" xfId="473"/>
    <cellStyle name="_Книга1" xfId="112"/>
    <cellStyle name="_ЛВС корп А 25 06_NEW" xfId="80"/>
    <cellStyle name="_Миша (2)" xfId="113"/>
    <cellStyle name="_ОТЧЕТ МРСК ОКС по нов форме-3мес-08" xfId="114"/>
    <cellStyle name="_ОТЧЕТ МРСК ОКС-2мес-08" xfId="115"/>
    <cellStyle name="_Отчет по лизингу- Приобретение оборудования" xfId="116"/>
    <cellStyle name="_ОТЧЕТ по МРСК -12-1мес" xfId="117"/>
    <cellStyle name="_ОТЧЕТ по МРСК1" xfId="118"/>
    <cellStyle name="_перегруппировка ИПР2010-2015 гг. 31_01" xfId="119"/>
    <cellStyle name="_Перегруппировка_нов формат" xfId="120"/>
    <cellStyle name="_Плановая протяженность Января" xfId="121"/>
    <cellStyle name="_ПЛОЩАДКА 4" xfId="81"/>
    <cellStyle name="_ПНР" xfId="82"/>
    <cellStyle name="_Покупка ОС и безхоз получ за 1 квартал 2008" xfId="122"/>
    <cellStyle name="_Приложение 3" xfId="123"/>
    <cellStyle name="_Приложение 7 отчет год" xfId="124"/>
    <cellStyle name="_Приложение №6" xfId="125"/>
    <cellStyle name="_Производств-е показатели ЮНГ на 2005 на 49700 для согласования" xfId="126"/>
    <cellStyle name="_Расчет ВВ подстанций" xfId="127"/>
    <cellStyle name="_Расчет ВЛ таб.формата 12 рыба" xfId="128"/>
    <cellStyle name="_Расчет стоимости 1км трубопровода" xfId="1"/>
    <cellStyle name="_Расширенное правление к 24 октября." xfId="129"/>
    <cellStyle name="_Селектор к 24 декабря" xfId="130"/>
    <cellStyle name="_Сергееву_тех х-ки_18.11" xfId="131"/>
    <cellStyle name="_Смета (последняя)" xfId="83"/>
    <cellStyle name="_Смета 1461К-ТЦН-05" xfId="84"/>
    <cellStyle name="_Смета на пуско-наладку" xfId="85"/>
    <cellStyle name="_СМЕТА ПИБ ПНР-ВОЛГОГР-06.12.04" xfId="86"/>
    <cellStyle name="_Сметы 502.07.1  ДОП ОТКОР ПО ЗАМЕЧ ЗАК д.с.2 РД к188" xfId="474"/>
    <cellStyle name="_СМЕТЫ Об Сортым. пл. Зап-Асомк. мр Столовая. Помещ для вахт перс" xfId="475"/>
    <cellStyle name="_СМР-UPS+ПОЖАРКА+ТАРИФИКАЦИЯ-3" xfId="87"/>
    <cellStyle name="_СМР-АТС-ЛВС" xfId="88"/>
    <cellStyle name="_Спецификация" xfId="89"/>
    <cellStyle name="_Справка 2007 года" xfId="132"/>
    <cellStyle name="_тех.присоединение 2008-1кв" xfId="133"/>
    <cellStyle name="_ТХ П" xfId="476"/>
    <cellStyle name="_ТХ РВС ДНС2 Зап Асомк. мр." xfId="477"/>
    <cellStyle name="_Узлы учета_10.08" xfId="134"/>
    <cellStyle name="_филиалам_перегруппировка ИПР2010-2015 гг " xfId="135"/>
    <cellStyle name="_Фин-е август" xfId="136"/>
    <cellStyle name="_форма для бизнес плана" xfId="137"/>
    <cellStyle name="_Форма исх." xfId="138"/>
    <cellStyle name="_Форма2" xfId="90"/>
    <cellStyle name="”ќђќ‘ћ‚›‰" xfId="140"/>
    <cellStyle name="”љ‘ђћ‚ђќќ›‰" xfId="141"/>
    <cellStyle name="„…ќ…†ќ›‰" xfId="142"/>
    <cellStyle name="‡ђѓћ‹ћ‚ћљ1" xfId="143"/>
    <cellStyle name="‡ђѓћ‹ћ‚ћљ2" xfId="144"/>
    <cellStyle name="’ћѓћ‚›‰" xfId="139"/>
    <cellStyle name="0,0_x000d__x000a_NA_x000d__x000a__#10#Budget#2011" xfId="438"/>
    <cellStyle name="20% - Accent1" xfId="478"/>
    <cellStyle name="20% - Accent2" xfId="479"/>
    <cellStyle name="20% - Accent3" xfId="480"/>
    <cellStyle name="20% - Accent4" xfId="481"/>
    <cellStyle name="20% - Accent5" xfId="482"/>
    <cellStyle name="20% - Accent6" xfId="483"/>
    <cellStyle name="20% — акцент1" xfId="2" builtinId="30" customBuiltin="1"/>
    <cellStyle name="20% - Акцент1 2" xfId="145"/>
    <cellStyle name="20% - Акцент1 2 2" xfId="146"/>
    <cellStyle name="20% - Акцент1 2 2 2" xfId="484"/>
    <cellStyle name="20% - Акцент1 2 2 3" xfId="485"/>
    <cellStyle name="20% - Акцент1 2 3" xfId="486"/>
    <cellStyle name="20% - Акцент1 2 4" xfId="487"/>
    <cellStyle name="20% - Акцент1 2 5" xfId="488"/>
    <cellStyle name="20% - Акцент1 3" xfId="147"/>
    <cellStyle name="20% - Акцент1 3 2" xfId="148"/>
    <cellStyle name="20% - Акцент1 3 3" xfId="489"/>
    <cellStyle name="20% - Акцент1 4" xfId="149"/>
    <cellStyle name="20% - Акцент1 4 2" xfId="150"/>
    <cellStyle name="20% - Акцент1 4 3" xfId="490"/>
    <cellStyle name="20% - Акцент1 5" xfId="151"/>
    <cellStyle name="20% - Акцент1 6" xfId="491"/>
    <cellStyle name="20% - Акцент1 7" xfId="492"/>
    <cellStyle name="20% - Акцент1 8" xfId="493"/>
    <cellStyle name="20% - Акцент1 9" xfId="494"/>
    <cellStyle name="20% — акцент2" xfId="3" builtinId="34" customBuiltin="1"/>
    <cellStyle name="20% - Акцент2 2" xfId="152"/>
    <cellStyle name="20% - Акцент2 2 2" xfId="153"/>
    <cellStyle name="20% - Акцент2 2 2 2" xfId="495"/>
    <cellStyle name="20% - Акцент2 2 2 3" xfId="496"/>
    <cellStyle name="20% - Акцент2 2 3" xfId="497"/>
    <cellStyle name="20% - Акцент2 2 4" xfId="498"/>
    <cellStyle name="20% - Акцент2 2 5" xfId="499"/>
    <cellStyle name="20% - Акцент2 3" xfId="154"/>
    <cellStyle name="20% - Акцент2 3 2" xfId="155"/>
    <cellStyle name="20% - Акцент2 3 3" xfId="500"/>
    <cellStyle name="20% - Акцент2 4" xfId="156"/>
    <cellStyle name="20% - Акцент2 4 2" xfId="157"/>
    <cellStyle name="20% - Акцент2 4 3" xfId="501"/>
    <cellStyle name="20% - Акцент2 5" xfId="158"/>
    <cellStyle name="20% - Акцент2 6" xfId="502"/>
    <cellStyle name="20% - Акцент2 7" xfId="503"/>
    <cellStyle name="20% - Акцент2 8" xfId="504"/>
    <cellStyle name="20% - Акцент2 9" xfId="505"/>
    <cellStyle name="20% — акцент3" xfId="4" builtinId="38" customBuiltin="1"/>
    <cellStyle name="20% - Акцент3 2" xfId="159"/>
    <cellStyle name="20% - Акцент3 2 2" xfId="160"/>
    <cellStyle name="20% - Акцент3 2 2 2" xfId="506"/>
    <cellStyle name="20% - Акцент3 2 2 3" xfId="507"/>
    <cellStyle name="20% - Акцент3 2 3" xfId="508"/>
    <cellStyle name="20% - Акцент3 2 4" xfId="509"/>
    <cellStyle name="20% - Акцент3 2 5" xfId="510"/>
    <cellStyle name="20% - Акцент3 3" xfId="161"/>
    <cellStyle name="20% - Акцент3 3 2" xfId="162"/>
    <cellStyle name="20% - Акцент3 3 3" xfId="511"/>
    <cellStyle name="20% - Акцент3 4" xfId="163"/>
    <cellStyle name="20% - Акцент3 4 2" xfId="164"/>
    <cellStyle name="20% - Акцент3 4 3" xfId="512"/>
    <cellStyle name="20% - Акцент3 5" xfId="165"/>
    <cellStyle name="20% - Акцент3 6" xfId="513"/>
    <cellStyle name="20% - Акцент3 7" xfId="514"/>
    <cellStyle name="20% - Акцент3 8" xfId="515"/>
    <cellStyle name="20% - Акцент3 9" xfId="516"/>
    <cellStyle name="20% — акцент4" xfId="5" builtinId="42" customBuiltin="1"/>
    <cellStyle name="20% - Акцент4 2" xfId="166"/>
    <cellStyle name="20% - Акцент4 2 2" xfId="167"/>
    <cellStyle name="20% - Акцент4 2 2 2" xfId="517"/>
    <cellStyle name="20% - Акцент4 2 2 3" xfId="518"/>
    <cellStyle name="20% - Акцент4 2 3" xfId="519"/>
    <cellStyle name="20% - Акцент4 2 4" xfId="520"/>
    <cellStyle name="20% - Акцент4 2 5" xfId="521"/>
    <cellStyle name="20% - Акцент4 3" xfId="168"/>
    <cellStyle name="20% - Акцент4 3 2" xfId="169"/>
    <cellStyle name="20% - Акцент4 3 3" xfId="522"/>
    <cellStyle name="20% - Акцент4 4" xfId="170"/>
    <cellStyle name="20% - Акцент4 4 2" xfId="171"/>
    <cellStyle name="20% - Акцент4 4 3" xfId="523"/>
    <cellStyle name="20% - Акцент4 5" xfId="172"/>
    <cellStyle name="20% - Акцент4 6" xfId="524"/>
    <cellStyle name="20% - Акцент4 7" xfId="525"/>
    <cellStyle name="20% - Акцент4 8" xfId="526"/>
    <cellStyle name="20% - Акцент4 9" xfId="527"/>
    <cellStyle name="20% — акцент5" xfId="6" builtinId="46" customBuiltin="1"/>
    <cellStyle name="20% - Акцент5 2" xfId="173"/>
    <cellStyle name="20% - Акцент5 2 2" xfId="174"/>
    <cellStyle name="20% - Акцент5 2 2 2" xfId="528"/>
    <cellStyle name="20% - Акцент5 2 2 3" xfId="529"/>
    <cellStyle name="20% - Акцент5 2 3" xfId="530"/>
    <cellStyle name="20% - Акцент5 2 4" xfId="531"/>
    <cellStyle name="20% - Акцент5 2 5" xfId="532"/>
    <cellStyle name="20% - Акцент5 3" xfId="175"/>
    <cellStyle name="20% - Акцент5 3 2" xfId="176"/>
    <cellStyle name="20% - Акцент5 3 3" xfId="533"/>
    <cellStyle name="20% - Акцент5 4" xfId="177"/>
    <cellStyle name="20% - Акцент5 4 2" xfId="178"/>
    <cellStyle name="20% - Акцент5 4 3" xfId="534"/>
    <cellStyle name="20% - Акцент5 5" xfId="179"/>
    <cellStyle name="20% - Акцент5 6" xfId="535"/>
    <cellStyle name="20% - Акцент5 7" xfId="536"/>
    <cellStyle name="20% - Акцент5 8" xfId="537"/>
    <cellStyle name="20% - Акцент5 9" xfId="538"/>
    <cellStyle name="20% — акцент6" xfId="7" builtinId="50" customBuiltin="1"/>
    <cellStyle name="20% - Акцент6 2" xfId="180"/>
    <cellStyle name="20% - Акцент6 2 2" xfId="181"/>
    <cellStyle name="20% - Акцент6 2 2 2" xfId="539"/>
    <cellStyle name="20% - Акцент6 2 2 3" xfId="540"/>
    <cellStyle name="20% - Акцент6 2 3" xfId="541"/>
    <cellStyle name="20% - Акцент6 2 4" xfId="542"/>
    <cellStyle name="20% - Акцент6 2 5" xfId="543"/>
    <cellStyle name="20% - Акцент6 3" xfId="182"/>
    <cellStyle name="20% - Акцент6 3 2" xfId="183"/>
    <cellStyle name="20% - Акцент6 3 3" xfId="544"/>
    <cellStyle name="20% - Акцент6 4" xfId="184"/>
    <cellStyle name="20% - Акцент6 4 2" xfId="185"/>
    <cellStyle name="20% - Акцент6 4 3" xfId="545"/>
    <cellStyle name="20% - Акцент6 5" xfId="186"/>
    <cellStyle name="20% - Акцент6 6" xfId="546"/>
    <cellStyle name="20% - Акцент6 7" xfId="547"/>
    <cellStyle name="20% - Акцент6 8" xfId="548"/>
    <cellStyle name="20% - Акцент6 9" xfId="549"/>
    <cellStyle name="40% - Accent1" xfId="550"/>
    <cellStyle name="40% - Accent2" xfId="551"/>
    <cellStyle name="40% - Accent3" xfId="552"/>
    <cellStyle name="40% - Accent4" xfId="553"/>
    <cellStyle name="40% - Accent5" xfId="554"/>
    <cellStyle name="40% - Accent6" xfId="555"/>
    <cellStyle name="40% — акцент1" xfId="8" builtinId="31" customBuiltin="1"/>
    <cellStyle name="40% - Акцент1 2" xfId="187"/>
    <cellStyle name="40% - Акцент1 2 2" xfId="188"/>
    <cellStyle name="40% - Акцент1 2 2 2" xfId="556"/>
    <cellStyle name="40% - Акцент1 2 2 3" xfId="557"/>
    <cellStyle name="40% - Акцент1 2 3" xfId="558"/>
    <cellStyle name="40% - Акцент1 2 4" xfId="559"/>
    <cellStyle name="40% - Акцент1 2 5" xfId="560"/>
    <cellStyle name="40% - Акцент1 3" xfId="189"/>
    <cellStyle name="40% - Акцент1 3 2" xfId="190"/>
    <cellStyle name="40% - Акцент1 3 3" xfId="561"/>
    <cellStyle name="40% - Акцент1 4" xfId="191"/>
    <cellStyle name="40% - Акцент1 4 2" xfId="192"/>
    <cellStyle name="40% - Акцент1 4 3" xfId="562"/>
    <cellStyle name="40% - Акцент1 5" xfId="193"/>
    <cellStyle name="40% - Акцент1 6" xfId="563"/>
    <cellStyle name="40% - Акцент1 7" xfId="564"/>
    <cellStyle name="40% - Акцент1 8" xfId="565"/>
    <cellStyle name="40% - Акцент1 9" xfId="566"/>
    <cellStyle name="40% — акцент2" xfId="9" builtinId="35" customBuiltin="1"/>
    <cellStyle name="40% - Акцент2 2" xfId="194"/>
    <cellStyle name="40% - Акцент2 2 2" xfId="195"/>
    <cellStyle name="40% - Акцент2 2 2 2" xfId="567"/>
    <cellStyle name="40% - Акцент2 2 2 3" xfId="568"/>
    <cellStyle name="40% - Акцент2 2 3" xfId="569"/>
    <cellStyle name="40% - Акцент2 2 4" xfId="570"/>
    <cellStyle name="40% - Акцент2 2 5" xfId="571"/>
    <cellStyle name="40% - Акцент2 3" xfId="196"/>
    <cellStyle name="40% - Акцент2 3 2" xfId="197"/>
    <cellStyle name="40% - Акцент2 3 3" xfId="572"/>
    <cellStyle name="40% - Акцент2 4" xfId="198"/>
    <cellStyle name="40% - Акцент2 4 2" xfId="199"/>
    <cellStyle name="40% - Акцент2 4 3" xfId="573"/>
    <cellStyle name="40% - Акцент2 5" xfId="200"/>
    <cellStyle name="40% - Акцент2 6" xfId="574"/>
    <cellStyle name="40% - Акцент2 7" xfId="575"/>
    <cellStyle name="40% - Акцент2 8" xfId="576"/>
    <cellStyle name="40% - Акцент2 9" xfId="577"/>
    <cellStyle name="40% — акцент3" xfId="10" builtinId="39" customBuiltin="1"/>
    <cellStyle name="40% - Акцент3 2" xfId="201"/>
    <cellStyle name="40% - Акцент3 2 2" xfId="202"/>
    <cellStyle name="40% - Акцент3 2 2 2" xfId="578"/>
    <cellStyle name="40% - Акцент3 2 2 3" xfId="579"/>
    <cellStyle name="40% - Акцент3 2 3" xfId="580"/>
    <cellStyle name="40% - Акцент3 2 4" xfId="581"/>
    <cellStyle name="40% - Акцент3 2 5" xfId="582"/>
    <cellStyle name="40% - Акцент3 3" xfId="203"/>
    <cellStyle name="40% - Акцент3 3 2" xfId="204"/>
    <cellStyle name="40% - Акцент3 3 3" xfId="583"/>
    <cellStyle name="40% - Акцент3 4" xfId="205"/>
    <cellStyle name="40% - Акцент3 4 2" xfId="206"/>
    <cellStyle name="40% - Акцент3 4 3" xfId="584"/>
    <cellStyle name="40% - Акцент3 5" xfId="207"/>
    <cellStyle name="40% - Акцент3 6" xfId="585"/>
    <cellStyle name="40% - Акцент3 7" xfId="586"/>
    <cellStyle name="40% - Акцент3 8" xfId="587"/>
    <cellStyle name="40% - Акцент3 9" xfId="588"/>
    <cellStyle name="40% — акцент4" xfId="11" builtinId="43" customBuiltin="1"/>
    <cellStyle name="40% - Акцент4 2" xfId="208"/>
    <cellStyle name="40% - Акцент4 2 2" xfId="209"/>
    <cellStyle name="40% - Акцент4 2 2 2" xfId="589"/>
    <cellStyle name="40% - Акцент4 2 2 3" xfId="590"/>
    <cellStyle name="40% - Акцент4 2 3" xfId="591"/>
    <cellStyle name="40% - Акцент4 2 4" xfId="592"/>
    <cellStyle name="40% - Акцент4 2 5" xfId="593"/>
    <cellStyle name="40% - Акцент4 3" xfId="210"/>
    <cellStyle name="40% - Акцент4 3 2" xfId="211"/>
    <cellStyle name="40% - Акцент4 3 3" xfId="594"/>
    <cellStyle name="40% - Акцент4 4" xfId="212"/>
    <cellStyle name="40% - Акцент4 4 2" xfId="213"/>
    <cellStyle name="40% - Акцент4 4 3" xfId="595"/>
    <cellStyle name="40% - Акцент4 5" xfId="214"/>
    <cellStyle name="40% - Акцент4 6" xfId="596"/>
    <cellStyle name="40% - Акцент4 7" xfId="597"/>
    <cellStyle name="40% - Акцент4 8" xfId="598"/>
    <cellStyle name="40% - Акцент4 9" xfId="599"/>
    <cellStyle name="40% — акцент5" xfId="12" builtinId="47" customBuiltin="1"/>
    <cellStyle name="40% - Акцент5 2" xfId="215"/>
    <cellStyle name="40% - Акцент5 2 2" xfId="216"/>
    <cellStyle name="40% - Акцент5 2 2 2" xfId="600"/>
    <cellStyle name="40% - Акцент5 2 2 3" xfId="601"/>
    <cellStyle name="40% - Акцент5 2 3" xfId="602"/>
    <cellStyle name="40% - Акцент5 2 4" xfId="603"/>
    <cellStyle name="40% - Акцент5 2 5" xfId="604"/>
    <cellStyle name="40% - Акцент5 3" xfId="217"/>
    <cellStyle name="40% - Акцент5 3 2" xfId="218"/>
    <cellStyle name="40% - Акцент5 3 3" xfId="605"/>
    <cellStyle name="40% - Акцент5 4" xfId="219"/>
    <cellStyle name="40% - Акцент5 4 2" xfId="220"/>
    <cellStyle name="40% - Акцент5 4 3" xfId="606"/>
    <cellStyle name="40% - Акцент5 5" xfId="221"/>
    <cellStyle name="40% - Акцент5 6" xfId="607"/>
    <cellStyle name="40% - Акцент5 7" xfId="608"/>
    <cellStyle name="40% - Акцент5 8" xfId="609"/>
    <cellStyle name="40% - Акцент5 9" xfId="610"/>
    <cellStyle name="40% — акцент6" xfId="13" builtinId="51" customBuiltin="1"/>
    <cellStyle name="40% - Акцент6 2" xfId="222"/>
    <cellStyle name="40% - Акцент6 2 2" xfId="223"/>
    <cellStyle name="40% - Акцент6 2 2 2" xfId="611"/>
    <cellStyle name="40% - Акцент6 2 2 3" xfId="612"/>
    <cellStyle name="40% - Акцент6 2 3" xfId="613"/>
    <cellStyle name="40% - Акцент6 2 4" xfId="614"/>
    <cellStyle name="40% - Акцент6 2 5" xfId="615"/>
    <cellStyle name="40% - Акцент6 3" xfId="224"/>
    <cellStyle name="40% - Акцент6 3 2" xfId="225"/>
    <cellStyle name="40% - Акцент6 3 3" xfId="616"/>
    <cellStyle name="40% - Акцент6 4" xfId="226"/>
    <cellStyle name="40% - Акцент6 4 2" xfId="227"/>
    <cellStyle name="40% - Акцент6 4 3" xfId="617"/>
    <cellStyle name="40% - Акцент6 5" xfId="228"/>
    <cellStyle name="40% - Акцент6 6" xfId="618"/>
    <cellStyle name="40% - Акцент6 7" xfId="619"/>
    <cellStyle name="40% - Акцент6 8" xfId="620"/>
    <cellStyle name="40% - Акцент6 9" xfId="621"/>
    <cellStyle name="60% - Accent1" xfId="622"/>
    <cellStyle name="60% - Accent2" xfId="623"/>
    <cellStyle name="60% - Accent3" xfId="624"/>
    <cellStyle name="60% - Accent4" xfId="625"/>
    <cellStyle name="60% - Accent5" xfId="626"/>
    <cellStyle name="60% - Accent6" xfId="627"/>
    <cellStyle name="60% — акцент1" xfId="14" builtinId="32" customBuiltin="1"/>
    <cellStyle name="60% - Акцент1 2" xfId="229"/>
    <cellStyle name="60% - Акцент1 2 2" xfId="628"/>
    <cellStyle name="60% - Акцент1 2 3" xfId="629"/>
    <cellStyle name="60% - Акцент1 3" xfId="230"/>
    <cellStyle name="60% - Акцент1 4" xfId="231"/>
    <cellStyle name="60% - Акцент1 4 2" xfId="630"/>
    <cellStyle name="60% - Акцент1 4 3" xfId="631"/>
    <cellStyle name="60% - Акцент1 5" xfId="632"/>
    <cellStyle name="60% - Акцент1 6" xfId="633"/>
    <cellStyle name="60% - Акцент1 7" xfId="634"/>
    <cellStyle name="60% - Акцент1 8" xfId="635"/>
    <cellStyle name="60% - Акцент1 9" xfId="636"/>
    <cellStyle name="60% — акцент2" xfId="15" builtinId="36" customBuiltin="1"/>
    <cellStyle name="60% - Акцент2 2" xfId="232"/>
    <cellStyle name="60% - Акцент2 2 2" xfId="637"/>
    <cellStyle name="60% - Акцент2 2 3" xfId="638"/>
    <cellStyle name="60% - Акцент2 3" xfId="233"/>
    <cellStyle name="60% - Акцент2 4" xfId="234"/>
    <cellStyle name="60% - Акцент2 4 2" xfId="639"/>
    <cellStyle name="60% - Акцент2 4 3" xfId="640"/>
    <cellStyle name="60% - Акцент2 5" xfId="641"/>
    <cellStyle name="60% - Акцент2 6" xfId="642"/>
    <cellStyle name="60% - Акцент2 7" xfId="643"/>
    <cellStyle name="60% - Акцент2 8" xfId="644"/>
    <cellStyle name="60% - Акцент2 9" xfId="645"/>
    <cellStyle name="60% — акцент3" xfId="16" builtinId="40" customBuiltin="1"/>
    <cellStyle name="60% - Акцент3 2" xfId="235"/>
    <cellStyle name="60% - Акцент3 2 2" xfId="646"/>
    <cellStyle name="60% - Акцент3 2 3" xfId="647"/>
    <cellStyle name="60% - Акцент3 3" xfId="236"/>
    <cellStyle name="60% - Акцент3 4" xfId="237"/>
    <cellStyle name="60% - Акцент3 4 2" xfId="648"/>
    <cellStyle name="60% - Акцент3 4 3" xfId="649"/>
    <cellStyle name="60% - Акцент3 5" xfId="650"/>
    <cellStyle name="60% - Акцент3 6" xfId="651"/>
    <cellStyle name="60% - Акцент3 7" xfId="652"/>
    <cellStyle name="60% - Акцент3 8" xfId="653"/>
    <cellStyle name="60% - Акцент3 9" xfId="654"/>
    <cellStyle name="60% — акцент4" xfId="17" builtinId="44" customBuiltin="1"/>
    <cellStyle name="60% - Акцент4 2" xfId="238"/>
    <cellStyle name="60% - Акцент4 2 2" xfId="655"/>
    <cellStyle name="60% - Акцент4 2 3" xfId="656"/>
    <cellStyle name="60% - Акцент4 3" xfId="239"/>
    <cellStyle name="60% - Акцент4 4" xfId="240"/>
    <cellStyle name="60% - Акцент4 4 2" xfId="657"/>
    <cellStyle name="60% - Акцент4 4 3" xfId="658"/>
    <cellStyle name="60% - Акцент4 5" xfId="659"/>
    <cellStyle name="60% - Акцент4 6" xfId="660"/>
    <cellStyle name="60% - Акцент4 7" xfId="661"/>
    <cellStyle name="60% - Акцент4 8" xfId="662"/>
    <cellStyle name="60% - Акцент4 9" xfId="663"/>
    <cellStyle name="60% — акцент5" xfId="18" builtinId="48" customBuiltin="1"/>
    <cellStyle name="60% - Акцент5 2" xfId="241"/>
    <cellStyle name="60% - Акцент5 2 2" xfId="664"/>
    <cellStyle name="60% - Акцент5 2 3" xfId="665"/>
    <cellStyle name="60% - Акцент5 3" xfId="242"/>
    <cellStyle name="60% - Акцент5 4" xfId="243"/>
    <cellStyle name="60% - Акцент5 4 2" xfId="666"/>
    <cellStyle name="60% - Акцент5 4 3" xfId="667"/>
    <cellStyle name="60% - Акцент5 5" xfId="668"/>
    <cellStyle name="60% - Акцент5 6" xfId="669"/>
    <cellStyle name="60% - Акцент5 7" xfId="670"/>
    <cellStyle name="60% - Акцент5 8" xfId="671"/>
    <cellStyle name="60% - Акцент5 9" xfId="672"/>
    <cellStyle name="60% — акцент6" xfId="19" builtinId="52" customBuiltin="1"/>
    <cellStyle name="60% - Акцент6 2" xfId="244"/>
    <cellStyle name="60% - Акцент6 2 2" xfId="673"/>
    <cellStyle name="60% - Акцент6 2 3" xfId="674"/>
    <cellStyle name="60% - Акцент6 3" xfId="245"/>
    <cellStyle name="60% - Акцент6 4" xfId="246"/>
    <cellStyle name="60% - Акцент6 4 2" xfId="675"/>
    <cellStyle name="60% - Акцент6 4 3" xfId="676"/>
    <cellStyle name="60% - Акцент6 5" xfId="677"/>
    <cellStyle name="60% - Акцент6 6" xfId="678"/>
    <cellStyle name="60% - Акцент6 7" xfId="679"/>
    <cellStyle name="60% - Акцент6 8" xfId="680"/>
    <cellStyle name="60% - Акцент6 9" xfId="681"/>
    <cellStyle name="Accent1" xfId="682"/>
    <cellStyle name="Accent2" xfId="683"/>
    <cellStyle name="Accent3" xfId="684"/>
    <cellStyle name="Accent4" xfId="685"/>
    <cellStyle name="Accent5" xfId="686"/>
    <cellStyle name="Accent6" xfId="687"/>
    <cellStyle name="alternate" xfId="247"/>
    <cellStyle name="Bad" xfId="688"/>
    <cellStyle name="Calculation" xfId="689"/>
    <cellStyle name="Check Cell" xfId="690"/>
    <cellStyle name="Comma [0]" xfId="20"/>
    <cellStyle name="Comma 2" xfId="248"/>
    <cellStyle name="Comma 2 2" xfId="1084"/>
    <cellStyle name="Comma_app1.2" xfId="91"/>
    <cellStyle name="Comma0" xfId="249"/>
    <cellStyle name="Currency [0]" xfId="21"/>
    <cellStyle name="Currency_laroux" xfId="22"/>
    <cellStyle name="Date" xfId="250"/>
    <cellStyle name="Description_DI 600" xfId="92"/>
    <cellStyle name="done" xfId="251"/>
    <cellStyle name="Dziesiêtny [0]_1" xfId="252"/>
    <cellStyle name="Dziesiêtny_1" xfId="253"/>
    <cellStyle name="Euro" xfId="254"/>
    <cellStyle name="Explanatory Text" xfId="691"/>
    <cellStyle name="Followed Hyperlink_ПНР" xfId="93"/>
    <cellStyle name="From" xfId="255"/>
    <cellStyle name="Good" xfId="692"/>
    <cellStyle name="Grey" xfId="256"/>
    <cellStyle name="Header1" xfId="257"/>
    <cellStyle name="Header2" xfId="258"/>
    <cellStyle name="Heading 1" xfId="693"/>
    <cellStyle name="Heading 2" xfId="694"/>
    <cellStyle name="Heading 3" xfId="695"/>
    <cellStyle name="Heading 4" xfId="696"/>
    <cellStyle name="Hyperlink 2" xfId="259"/>
    <cellStyle name="Hyperlink_ПНР" xfId="94"/>
    <cellStyle name="Iau?iue_?iardu1999a" xfId="260"/>
    <cellStyle name="Input" xfId="697"/>
    <cellStyle name="Input [yellow]" xfId="261"/>
    <cellStyle name="Linked Cell" xfId="698"/>
    <cellStyle name="Neutral" xfId="699"/>
    <cellStyle name="New_DI 600" xfId="95"/>
    <cellStyle name="normal" xfId="700"/>
    <cellStyle name="Normal - Style1" xfId="262"/>
    <cellStyle name="Normal 2" xfId="263"/>
    <cellStyle name="Normal 2 2" xfId="264"/>
    <cellStyle name="Normal 2_затраты ОКСа" xfId="265"/>
    <cellStyle name="Normal 3" xfId="266"/>
    <cellStyle name="Normal 4" xfId="267"/>
    <cellStyle name="Normal 5" xfId="268"/>
    <cellStyle name="Normal 5 2" xfId="1085"/>
    <cellStyle name="Normal_# Project Landata Price List Q1 2005 New" xfId="432"/>
    <cellStyle name="Normal1" xfId="269"/>
    <cellStyle name="normální_Rozvaha - aktiva" xfId="270"/>
    <cellStyle name="Normalny_0" xfId="271"/>
    <cellStyle name="normбlnм_laroux" xfId="272"/>
    <cellStyle name="Note" xfId="701"/>
    <cellStyle name="Note 2" xfId="702"/>
    <cellStyle name="Note 3" xfId="703"/>
    <cellStyle name="Nun??c [0]_Ecnn1" xfId="273"/>
    <cellStyle name="Nun??c_Ecnn1" xfId="274"/>
    <cellStyle name="Ociriniaue [0]_laroux" xfId="275"/>
    <cellStyle name="Ociriniaue_laroux" xfId="276"/>
    <cellStyle name="Output" xfId="704"/>
    <cellStyle name="Percent [2]" xfId="277"/>
    <cellStyle name="Percent 2" xfId="278"/>
    <cellStyle name="Price_Body" xfId="279"/>
    <cellStyle name="S0" xfId="705"/>
    <cellStyle name="S0 2" xfId="706"/>
    <cellStyle name="S0 3" xfId="707"/>
    <cellStyle name="S0 4" xfId="708"/>
    <cellStyle name="S1" xfId="709"/>
    <cellStyle name="S1 2" xfId="710"/>
    <cellStyle name="S10" xfId="711"/>
    <cellStyle name="S10 2" xfId="712"/>
    <cellStyle name="S11" xfId="713"/>
    <cellStyle name="S11 2" xfId="714"/>
    <cellStyle name="S12" xfId="715"/>
    <cellStyle name="S12 2" xfId="716"/>
    <cellStyle name="S13" xfId="717"/>
    <cellStyle name="S13 2" xfId="718"/>
    <cellStyle name="S14" xfId="719"/>
    <cellStyle name="S14 2" xfId="720"/>
    <cellStyle name="S15" xfId="721"/>
    <cellStyle name="S15 2" xfId="722"/>
    <cellStyle name="S16" xfId="723"/>
    <cellStyle name="S16 2" xfId="724"/>
    <cellStyle name="S17" xfId="725"/>
    <cellStyle name="S17 2" xfId="726"/>
    <cellStyle name="S18" xfId="727"/>
    <cellStyle name="S18 2" xfId="728"/>
    <cellStyle name="S19" xfId="729"/>
    <cellStyle name="S19 2" xfId="730"/>
    <cellStyle name="S2" xfId="731"/>
    <cellStyle name="S2 2" xfId="732"/>
    <cellStyle name="S2 3" xfId="733"/>
    <cellStyle name="S2_Сводка" xfId="734"/>
    <cellStyle name="S20" xfId="735"/>
    <cellStyle name="S21" xfId="736"/>
    <cellStyle name="S22" xfId="737"/>
    <cellStyle name="S23" xfId="738"/>
    <cellStyle name="S24" xfId="739"/>
    <cellStyle name="S25" xfId="740"/>
    <cellStyle name="S26" xfId="741"/>
    <cellStyle name="S27" xfId="742"/>
    <cellStyle name="S28" xfId="743"/>
    <cellStyle name="S29" xfId="744"/>
    <cellStyle name="S3" xfId="745"/>
    <cellStyle name="S3 2" xfId="746"/>
    <cellStyle name="S3 3" xfId="747"/>
    <cellStyle name="S3_Сводка" xfId="748"/>
    <cellStyle name="S30" xfId="749"/>
    <cellStyle name="S31" xfId="750"/>
    <cellStyle name="S32" xfId="751"/>
    <cellStyle name="S33" xfId="752"/>
    <cellStyle name="S34" xfId="753"/>
    <cellStyle name="S35" xfId="754"/>
    <cellStyle name="S36" xfId="755"/>
    <cellStyle name="S37" xfId="756"/>
    <cellStyle name="S38" xfId="757"/>
    <cellStyle name="S39" xfId="758"/>
    <cellStyle name="S4" xfId="759"/>
    <cellStyle name="S4 2" xfId="760"/>
    <cellStyle name="S4 3" xfId="761"/>
    <cellStyle name="S4 4" xfId="762"/>
    <cellStyle name="S40" xfId="763"/>
    <cellStyle name="S41" xfId="764"/>
    <cellStyle name="S42" xfId="765"/>
    <cellStyle name="S43" xfId="766"/>
    <cellStyle name="S44" xfId="767"/>
    <cellStyle name="S45" xfId="768"/>
    <cellStyle name="S46" xfId="769"/>
    <cellStyle name="S47" xfId="770"/>
    <cellStyle name="S5" xfId="771"/>
    <cellStyle name="S5 2" xfId="772"/>
    <cellStyle name="S5 3" xfId="773"/>
    <cellStyle name="S5 4" xfId="774"/>
    <cellStyle name="S5_Сводка" xfId="775"/>
    <cellStyle name="S6" xfId="776"/>
    <cellStyle name="S6 2" xfId="777"/>
    <cellStyle name="S7" xfId="778"/>
    <cellStyle name="S7 2" xfId="779"/>
    <cellStyle name="S7 3" xfId="780"/>
    <cellStyle name="S7 4" xfId="781"/>
    <cellStyle name="S8" xfId="782"/>
    <cellStyle name="S8 2" xfId="783"/>
    <cellStyle name="S8 3" xfId="784"/>
    <cellStyle name="S9" xfId="785"/>
    <cellStyle name="S9 2" xfId="786"/>
    <cellStyle name="S9 3" xfId="787"/>
    <cellStyle name="Standard_OFFERVG2" xfId="96"/>
    <cellStyle name="Style 1" xfId="280"/>
    <cellStyle name="STYLE1 - Style1" xfId="281"/>
    <cellStyle name="Title" xfId="788"/>
    <cellStyle name="Total" xfId="789"/>
    <cellStyle name="Unit" xfId="97"/>
    <cellStyle name="USD" xfId="433"/>
    <cellStyle name="Währung [0]_laroux" xfId="282"/>
    <cellStyle name="Währung_laroux" xfId="283"/>
    <cellStyle name="Walutowy [0]_1" xfId="284"/>
    <cellStyle name="Walutowy_1" xfId="285"/>
    <cellStyle name="Warning Text" xfId="790"/>
    <cellStyle name="Акт" xfId="54"/>
    <cellStyle name="Акт 2" xfId="791"/>
    <cellStyle name="Акт 3" xfId="792"/>
    <cellStyle name="АктМТСН" xfId="55"/>
    <cellStyle name="АктМТСН 2" xfId="286"/>
    <cellStyle name="АктМТСН 3" xfId="793"/>
    <cellStyle name="Акцент1" xfId="23" builtinId="29" customBuiltin="1"/>
    <cellStyle name="Акцент1 2" xfId="287"/>
    <cellStyle name="Акцент1 2 2" xfId="794"/>
    <cellStyle name="Акцент1 2 3" xfId="795"/>
    <cellStyle name="Акцент1 3" xfId="288"/>
    <cellStyle name="Акцент1 4" xfId="289"/>
    <cellStyle name="Акцент1 4 2" xfId="796"/>
    <cellStyle name="Акцент1 4 3" xfId="797"/>
    <cellStyle name="Акцент1 5" xfId="798"/>
    <cellStyle name="Акцент1 6" xfId="799"/>
    <cellStyle name="Акцент1 7" xfId="800"/>
    <cellStyle name="Акцент1 8" xfId="801"/>
    <cellStyle name="Акцент1 9" xfId="802"/>
    <cellStyle name="Акцент2" xfId="24" builtinId="33" customBuiltin="1"/>
    <cellStyle name="Акцент2 2" xfId="290"/>
    <cellStyle name="Акцент2 2 2" xfId="803"/>
    <cellStyle name="Акцент2 2 3" xfId="804"/>
    <cellStyle name="Акцент2 3" xfId="291"/>
    <cellStyle name="Акцент2 4" xfId="292"/>
    <cellStyle name="Акцент2 4 2" xfId="805"/>
    <cellStyle name="Акцент2 4 3" xfId="806"/>
    <cellStyle name="Акцент2 5" xfId="807"/>
    <cellStyle name="Акцент2 6" xfId="808"/>
    <cellStyle name="Акцент2 7" xfId="809"/>
    <cellStyle name="Акцент2 8" xfId="810"/>
    <cellStyle name="Акцент2 9" xfId="811"/>
    <cellStyle name="Акцент3" xfId="25" builtinId="37" customBuiltin="1"/>
    <cellStyle name="Акцент3 2" xfId="293"/>
    <cellStyle name="Акцент3 2 2" xfId="812"/>
    <cellStyle name="Акцент3 2 3" xfId="813"/>
    <cellStyle name="Акцент3 3" xfId="294"/>
    <cellStyle name="Акцент3 4" xfId="295"/>
    <cellStyle name="Акцент3 4 2" xfId="814"/>
    <cellStyle name="Акцент3 4 3" xfId="815"/>
    <cellStyle name="Акцент3 5" xfId="816"/>
    <cellStyle name="Акцент3 6" xfId="817"/>
    <cellStyle name="Акцент3 7" xfId="818"/>
    <cellStyle name="Акцент3 8" xfId="819"/>
    <cellStyle name="Акцент3 9" xfId="820"/>
    <cellStyle name="Акцент4" xfId="26" builtinId="41" customBuiltin="1"/>
    <cellStyle name="Акцент4 2" xfId="296"/>
    <cellStyle name="Акцент4 2 2" xfId="821"/>
    <cellStyle name="Акцент4 2 3" xfId="822"/>
    <cellStyle name="Акцент4 3" xfId="297"/>
    <cellStyle name="Акцент4 4" xfId="298"/>
    <cellStyle name="Акцент4 4 2" xfId="823"/>
    <cellStyle name="Акцент4 4 3" xfId="824"/>
    <cellStyle name="Акцент4 5" xfId="825"/>
    <cellStyle name="Акцент4 6" xfId="826"/>
    <cellStyle name="Акцент4 7" xfId="827"/>
    <cellStyle name="Акцент4 8" xfId="828"/>
    <cellStyle name="Акцент4 9" xfId="829"/>
    <cellStyle name="Акцент5" xfId="27" builtinId="45" customBuiltin="1"/>
    <cellStyle name="Акцент5 2" xfId="299"/>
    <cellStyle name="Акцент5 2 2" xfId="830"/>
    <cellStyle name="Акцент5 2 3" xfId="831"/>
    <cellStyle name="Акцент5 3" xfId="300"/>
    <cellStyle name="Акцент5 4" xfId="301"/>
    <cellStyle name="Акцент5 4 2" xfId="832"/>
    <cellStyle name="Акцент5 4 3" xfId="833"/>
    <cellStyle name="Акцент5 5" xfId="834"/>
    <cellStyle name="Акцент5 6" xfId="835"/>
    <cellStyle name="Акцент5 7" xfId="836"/>
    <cellStyle name="Акцент5 8" xfId="837"/>
    <cellStyle name="Акцент5 9" xfId="838"/>
    <cellStyle name="Акцент6" xfId="28" builtinId="49" customBuiltin="1"/>
    <cellStyle name="Акцент6 2" xfId="302"/>
    <cellStyle name="Акцент6 2 2" xfId="839"/>
    <cellStyle name="Акцент6 2 3" xfId="840"/>
    <cellStyle name="Акцент6 3" xfId="303"/>
    <cellStyle name="Акцент6 4" xfId="304"/>
    <cellStyle name="Акцент6 4 2" xfId="841"/>
    <cellStyle name="Акцент6 4 3" xfId="842"/>
    <cellStyle name="Акцент6 5" xfId="843"/>
    <cellStyle name="Акцент6 6" xfId="844"/>
    <cellStyle name="Акцент6 7" xfId="845"/>
    <cellStyle name="Акцент6 8" xfId="846"/>
    <cellStyle name="Акцент6 9" xfId="847"/>
    <cellStyle name="Беззащитный" xfId="305"/>
    <cellStyle name="Ввод" xfId="306"/>
    <cellStyle name="Ввод " xfId="29" builtinId="20" customBuiltin="1"/>
    <cellStyle name="Ввод  10" xfId="848"/>
    <cellStyle name="Ввод  2" xfId="307"/>
    <cellStyle name="Ввод  2 2" xfId="849"/>
    <cellStyle name="Ввод  2 3" xfId="850"/>
    <cellStyle name="Ввод  3" xfId="308"/>
    <cellStyle name="Ввод  4" xfId="309"/>
    <cellStyle name="Ввод  4 2" xfId="851"/>
    <cellStyle name="Ввод  4 3" xfId="852"/>
    <cellStyle name="Ввод  5" xfId="853"/>
    <cellStyle name="Ввод  6" xfId="854"/>
    <cellStyle name="Ввод  7" xfId="855"/>
    <cellStyle name="Ввод  8" xfId="856"/>
    <cellStyle name="Ввод  9" xfId="857"/>
    <cellStyle name="ВедРесурсов" xfId="56"/>
    <cellStyle name="ВедРесурсов 2" xfId="858"/>
    <cellStyle name="ВедРесурсов 3" xfId="859"/>
    <cellStyle name="ВедРесурсовАкт" xfId="57"/>
    <cellStyle name="Вывод" xfId="30" builtinId="21" customBuiltin="1"/>
    <cellStyle name="Вывод 10" xfId="860"/>
    <cellStyle name="Вывод 2" xfId="310"/>
    <cellStyle name="Вывод 2 2" xfId="861"/>
    <cellStyle name="Вывод 2 3" xfId="862"/>
    <cellStyle name="Вывод 3" xfId="311"/>
    <cellStyle name="Вывод 4" xfId="312"/>
    <cellStyle name="Вывод 4 2" xfId="863"/>
    <cellStyle name="Вывод 4 3" xfId="864"/>
    <cellStyle name="Вывод 5" xfId="865"/>
    <cellStyle name="Вывод 6" xfId="866"/>
    <cellStyle name="Вывод 7" xfId="867"/>
    <cellStyle name="Вывод 8" xfId="868"/>
    <cellStyle name="Вывод 9" xfId="869"/>
    <cellStyle name="Вычисление" xfId="31" builtinId="22" customBuiltin="1"/>
    <cellStyle name="Вычисление 10" xfId="870"/>
    <cellStyle name="Вычисление 2" xfId="313"/>
    <cellStyle name="Вычисление 2 2" xfId="871"/>
    <cellStyle name="Вычисление 2 3" xfId="872"/>
    <cellStyle name="Вычисление 3" xfId="314"/>
    <cellStyle name="Вычисление 4" xfId="315"/>
    <cellStyle name="Вычисление 4 2" xfId="873"/>
    <cellStyle name="Вычисление 4 3" xfId="874"/>
    <cellStyle name="Вычисление 5" xfId="875"/>
    <cellStyle name="Вычисление 6" xfId="876"/>
    <cellStyle name="Вычисление 7" xfId="877"/>
    <cellStyle name="Вычисление 8" xfId="878"/>
    <cellStyle name="Вычисление 9" xfId="879"/>
    <cellStyle name="Дата" xfId="880"/>
    <cellStyle name="Денежный [0] 2" xfId="881"/>
    <cellStyle name="Денежный 2" xfId="32"/>
    <cellStyle name="Денежный 2 2" xfId="52"/>
    <cellStyle name="Денежный 3" xfId="316"/>
    <cellStyle name="Денежный 4" xfId="434"/>
    <cellStyle name="Заголовок 1" xfId="33" builtinId="16" customBuiltin="1"/>
    <cellStyle name="Заголовок 1 2" xfId="317"/>
    <cellStyle name="Заголовок 1 3" xfId="318"/>
    <cellStyle name="Заголовок 1 4" xfId="319"/>
    <cellStyle name="Заголовок 1 5" xfId="882"/>
    <cellStyle name="Заголовок 1 6" xfId="883"/>
    <cellStyle name="Заголовок 1 7" xfId="884"/>
    <cellStyle name="Заголовок 1 8" xfId="885"/>
    <cellStyle name="Заголовок 1 9" xfId="886"/>
    <cellStyle name="Заголовок 2" xfId="34" builtinId="17" customBuiltin="1"/>
    <cellStyle name="Заголовок 2 2" xfId="320"/>
    <cellStyle name="Заголовок 2 3" xfId="321"/>
    <cellStyle name="Заголовок 2 4" xfId="322"/>
    <cellStyle name="Заголовок 2 5" xfId="887"/>
    <cellStyle name="Заголовок 2 6" xfId="888"/>
    <cellStyle name="Заголовок 2 7" xfId="889"/>
    <cellStyle name="Заголовок 2 8" xfId="890"/>
    <cellStyle name="Заголовок 2 9" xfId="891"/>
    <cellStyle name="Заголовок 3" xfId="35" builtinId="18" customBuiltin="1"/>
    <cellStyle name="Заголовок 3 2" xfId="323"/>
    <cellStyle name="Заголовок 3 3" xfId="324"/>
    <cellStyle name="Заголовок 3 4" xfId="325"/>
    <cellStyle name="Заголовок 3 5" xfId="892"/>
    <cellStyle name="Заголовок 3 6" xfId="893"/>
    <cellStyle name="Заголовок 3 7" xfId="894"/>
    <cellStyle name="Заголовок 3 8" xfId="895"/>
    <cellStyle name="Заголовок 3 9" xfId="896"/>
    <cellStyle name="Заголовок 4" xfId="36" builtinId="19" customBuiltin="1"/>
    <cellStyle name="Заголовок 4 2" xfId="326"/>
    <cellStyle name="Заголовок 4 3" xfId="327"/>
    <cellStyle name="Заголовок 4 4" xfId="328"/>
    <cellStyle name="Заголовок 4 5" xfId="897"/>
    <cellStyle name="Заголовок 4 6" xfId="898"/>
    <cellStyle name="Заголовок 4 7" xfId="899"/>
    <cellStyle name="Заголовок 4 8" xfId="900"/>
    <cellStyle name="Заголовок 4 9" xfId="901"/>
    <cellStyle name="ЗАГОЛОВОК1" xfId="902"/>
    <cellStyle name="ЗАГОЛОВОК2" xfId="903"/>
    <cellStyle name="Защитный" xfId="329"/>
    <cellStyle name="Индексы" xfId="904"/>
    <cellStyle name="Индексы 2" xfId="905"/>
    <cellStyle name="Итог" xfId="37" builtinId="25" customBuiltin="1"/>
    <cellStyle name="Итог 10" xfId="906"/>
    <cellStyle name="Итог 2" xfId="330"/>
    <cellStyle name="Итог 3" xfId="331"/>
    <cellStyle name="Итог 4" xfId="332"/>
    <cellStyle name="Итог 5" xfId="907"/>
    <cellStyle name="Итог 6" xfId="908"/>
    <cellStyle name="Итог 7" xfId="909"/>
    <cellStyle name="Итог 8" xfId="910"/>
    <cellStyle name="Итог 9" xfId="911"/>
    <cellStyle name="Итоги" xfId="58"/>
    <cellStyle name="ИтогоАктБазЦ" xfId="59"/>
    <cellStyle name="ИтогоАктБИМ" xfId="912"/>
    <cellStyle name="ИтогоАктБИМ 2" xfId="913"/>
    <cellStyle name="ИтогоАктБИМ 3" xfId="914"/>
    <cellStyle name="ИтогоАктРесМет" xfId="915"/>
    <cellStyle name="ИтогоАктРесМет 2" xfId="916"/>
    <cellStyle name="ИтогоАктРесМет 3" xfId="917"/>
    <cellStyle name="ИтогоАктТекЦ" xfId="60"/>
    <cellStyle name="ИтогоБазЦ" xfId="61"/>
    <cellStyle name="ИтогоБИМ" xfId="918"/>
    <cellStyle name="ИтогоБИМ 2" xfId="919"/>
    <cellStyle name="ИтогоБИМ 3" xfId="920"/>
    <cellStyle name="ИТОГОВЫЙ" xfId="921"/>
    <cellStyle name="ИтогоРесМет" xfId="922"/>
    <cellStyle name="ИтогоРесМет 2" xfId="923"/>
    <cellStyle name="ИтогоРесМет 3" xfId="924"/>
    <cellStyle name="ИтогоТекЦ" xfId="62"/>
    <cellStyle name="Контрольная ячейка" xfId="38" builtinId="23" customBuiltin="1"/>
    <cellStyle name="Контрольная ячейка 2" xfId="333"/>
    <cellStyle name="Контрольная ячейка 2 2" xfId="925"/>
    <cellStyle name="Контрольная ячейка 2 3" xfId="926"/>
    <cellStyle name="Контрольная ячейка 3" xfId="334"/>
    <cellStyle name="Контрольная ячейка 4" xfId="335"/>
    <cellStyle name="Контрольная ячейка 4 2" xfId="927"/>
    <cellStyle name="Контрольная ячейка 4 3" xfId="928"/>
    <cellStyle name="Контрольная ячейка 5" xfId="929"/>
    <cellStyle name="Контрольная ячейка 6" xfId="930"/>
    <cellStyle name="Контрольная ячейка 7" xfId="931"/>
    <cellStyle name="Контрольная ячейка 8" xfId="932"/>
    <cellStyle name="Контрольная ячейка 9" xfId="933"/>
    <cellStyle name="ЛокСмета" xfId="63"/>
    <cellStyle name="ЛокСмета 2" xfId="934"/>
    <cellStyle name="ЛокСмета 3" xfId="935"/>
    <cellStyle name="ЛокСмМТСН" xfId="64"/>
    <cellStyle name="ЛокСмМТСН 2" xfId="336"/>
    <cellStyle name="ЛокСмМТСН 3" xfId="936"/>
    <cellStyle name="М29" xfId="937"/>
    <cellStyle name="М29 2" xfId="938"/>
    <cellStyle name="М29 3" xfId="939"/>
    <cellStyle name="Название" xfId="39" builtinId="15" customBuiltin="1"/>
    <cellStyle name="Название 2" xfId="337"/>
    <cellStyle name="Название 3" xfId="338"/>
    <cellStyle name="Название 4" xfId="940"/>
    <cellStyle name="Название 5" xfId="941"/>
    <cellStyle name="Название 6" xfId="942"/>
    <cellStyle name="Название 7" xfId="943"/>
    <cellStyle name="Название 8" xfId="944"/>
    <cellStyle name="Название 9" xfId="945"/>
    <cellStyle name="Нейтральный" xfId="40" builtinId="28" customBuiltin="1"/>
    <cellStyle name="Нейтральный 2" xfId="339"/>
    <cellStyle name="Нейтральный 2 2" xfId="946"/>
    <cellStyle name="Нейтральный 2 3" xfId="947"/>
    <cellStyle name="Нейтральный 3" xfId="340"/>
    <cellStyle name="Нейтральный 4" xfId="341"/>
    <cellStyle name="Нейтральный 4 2" xfId="948"/>
    <cellStyle name="Нейтральный 4 3" xfId="949"/>
    <cellStyle name="Нейтральный 5" xfId="950"/>
    <cellStyle name="Нейтральный 6" xfId="951"/>
    <cellStyle name="Нейтральный 7" xfId="952"/>
    <cellStyle name="Нейтральный 8" xfId="953"/>
    <cellStyle name="Нейтральный 9" xfId="954"/>
    <cellStyle name="ОбСмета" xfId="955"/>
    <cellStyle name="ОбСмета 2" xfId="956"/>
    <cellStyle name="ОбСмета 3" xfId="957"/>
    <cellStyle name="Обычный" xfId="0" builtinId="0"/>
    <cellStyle name="Обычный 10" xfId="342"/>
    <cellStyle name="Обычный 10 2" xfId="343"/>
    <cellStyle name="Обычный 10 3" xfId="344"/>
    <cellStyle name="Обычный 11" xfId="345"/>
    <cellStyle name="Обычный 11 2" xfId="346"/>
    <cellStyle name="Обычный 11 3" xfId="347"/>
    <cellStyle name="Обычный 12" xfId="348"/>
    <cellStyle name="Обычный 12 2" xfId="349"/>
    <cellStyle name="Обычный 12 3" xfId="350"/>
    <cellStyle name="Обычный 13" xfId="351"/>
    <cellStyle name="Обычный 13 2" xfId="352"/>
    <cellStyle name="Обычный 13 3" xfId="353"/>
    <cellStyle name="Обычный 14" xfId="354"/>
    <cellStyle name="Обычный 14 2" xfId="958"/>
    <cellStyle name="Обычный 14 2 2" xfId="959"/>
    <cellStyle name="Обычный 14 2 2 2" xfId="468"/>
    <cellStyle name="Обычный 14 2 2 2 2" xfId="1105"/>
    <cellStyle name="Обычный 14 2 2 3" xfId="1107"/>
    <cellStyle name="Обычный 14 2 3" xfId="1106"/>
    <cellStyle name="Обычный 14 3" xfId="960"/>
    <cellStyle name="Обычный 14 3 2" xfId="961"/>
    <cellStyle name="Обычный 14 3 2 2" xfId="1109"/>
    <cellStyle name="Обычный 14 3 3" xfId="1108"/>
    <cellStyle name="Обычный 141" xfId="460"/>
    <cellStyle name="Обычный 141 2" xfId="463"/>
    <cellStyle name="Обычный 141 2 2" xfId="1101"/>
    <cellStyle name="Обычный 141 3" xfId="1099"/>
    <cellStyle name="Обычный 15" xfId="355"/>
    <cellStyle name="Обычный 15 2" xfId="356"/>
    <cellStyle name="Обычный 16" xfId="357"/>
    <cellStyle name="Обычный 16 2" xfId="962"/>
    <cellStyle name="Обычный 16 3" xfId="963"/>
    <cellStyle name="Обычный 17" xfId="358"/>
    <cellStyle name="Обычный 17 2" xfId="359"/>
    <cellStyle name="Обычный 17 2 2" xfId="445"/>
    <cellStyle name="Обычный 17 2 2 2" xfId="964"/>
    <cellStyle name="Обычный 17 2 2 3" xfId="1090"/>
    <cellStyle name="Обычный 17 2 3" xfId="1086"/>
    <cellStyle name="Обычный 18" xfId="435"/>
    <cellStyle name="Обычный 18 2" xfId="1089"/>
    <cellStyle name="Обычный 19" xfId="447"/>
    <cellStyle name="Обычный 19 2" xfId="1091"/>
    <cellStyle name="Обычный 2" xfId="41"/>
    <cellStyle name="Обычный 2 10" xfId="360"/>
    <cellStyle name="Обычный 2 10 2" xfId="1087"/>
    <cellStyle name="Обычный 2 11" xfId="439"/>
    <cellStyle name="Обычный 2 12" xfId="1080"/>
    <cellStyle name="Обычный 2 2" xfId="53"/>
    <cellStyle name="Обычный 2 2 2" xfId="361"/>
    <cellStyle name="Обычный 2 2 2 2" xfId="362"/>
    <cellStyle name="Обычный 2 2 2 2 2" xfId="965"/>
    <cellStyle name="Обычный 2 2 2 2 2 2" xfId="1110"/>
    <cellStyle name="Обычный 2 2 2 2 3" xfId="966"/>
    <cellStyle name="Обычный 2 2 2 2 3 2" xfId="967"/>
    <cellStyle name="Обычный 2 2 2 2 3 2 2" xfId="1112"/>
    <cellStyle name="Обычный 2 2 2 2 3 3" xfId="1111"/>
    <cellStyle name="Обычный 2 2 2 3" xfId="443"/>
    <cellStyle name="Обычный 2 2 2 4" xfId="968"/>
    <cellStyle name="Обычный 2 2 3" xfId="363"/>
    <cellStyle name="Обычный 2 2 3 2" xfId="364"/>
    <cellStyle name="Обычный 2 2 3 2 2" xfId="969"/>
    <cellStyle name="Обычный 2 2 3 2 2 2" xfId="1113"/>
    <cellStyle name="Обычный 2 2 3 3" xfId="970"/>
    <cellStyle name="Обычный 2 2 3 3 2" xfId="1114"/>
    <cellStyle name="Обычный 2 2 4" xfId="365"/>
    <cellStyle name="Обычный 2 2 4 2" xfId="971"/>
    <cellStyle name="Обычный 2 2 4 2 2" xfId="972"/>
    <cellStyle name="Обычный 2 2 4 2 3" xfId="1115"/>
    <cellStyle name="Обычный 2 2 4 3" xfId="973"/>
    <cellStyle name="Обычный 2 2 4 4" xfId="974"/>
    <cellStyle name="Обычный 2 2 4 5" xfId="975"/>
    <cellStyle name="Обычный 2 2 4 5 2" xfId="976"/>
    <cellStyle name="Обычный 2 2 4 5 2 2" xfId="1117"/>
    <cellStyle name="Обычный 2 2 4 5 3" xfId="1116"/>
    <cellStyle name="Обычный 2 2 4 6" xfId="1081"/>
    <cellStyle name="Обычный 2 2 4 6 2" xfId="1132"/>
    <cellStyle name="Обычный 2 2 5" xfId="366"/>
    <cellStyle name="Обычный 2 2 6" xfId="431"/>
    <cellStyle name="Обычный 2 2 7" xfId="441"/>
    <cellStyle name="Обычный 2 3" xfId="98"/>
    <cellStyle name="Обычный 2 3 2" xfId="367"/>
    <cellStyle name="Обычный 2 3 2 2" xfId="977"/>
    <cellStyle name="Обычный 2 3 2 2 2" xfId="978"/>
    <cellStyle name="Обычный 2 3 2 2 2 2" xfId="1119"/>
    <cellStyle name="Обычный 2 3 2 2 3" xfId="979"/>
    <cellStyle name="Обычный 2 3 2 2 4" xfId="1118"/>
    <cellStyle name="Обычный 2 3 2 3" xfId="980"/>
    <cellStyle name="Обычный 2 3 2 3 2" xfId="1120"/>
    <cellStyle name="Обычный 2 3 3" xfId="444"/>
    <cellStyle name="Обычный 2 3 3 2" xfId="981"/>
    <cellStyle name="Обычный 2 3 3 2 2" xfId="1121"/>
    <cellStyle name="Обычный 2 4" xfId="368"/>
    <cellStyle name="Обычный 2 4 2" xfId="440"/>
    <cellStyle name="Обычный 2 4 2 2" xfId="982"/>
    <cellStyle name="Обычный 2 4 2 2 2" xfId="983"/>
    <cellStyle name="Обычный 2 4 3" xfId="984"/>
    <cellStyle name="Обычный 2 4 3 2" xfId="1122"/>
    <cellStyle name="Обычный 2 4 4" xfId="985"/>
    <cellStyle name="Обычный 2 4 4 2" xfId="1123"/>
    <cellStyle name="Обычный 2 5" xfId="369"/>
    <cellStyle name="Обычный 2 6" xfId="370"/>
    <cellStyle name="Обычный 2 7" xfId="371"/>
    <cellStyle name="Обычный 2 8" xfId="372"/>
    <cellStyle name="Обычный 2 8 3" xfId="986"/>
    <cellStyle name="Обычный 2 8 3 2" xfId="1124"/>
    <cellStyle name="Обычный 2 9" xfId="99"/>
    <cellStyle name="Обычный 2 9 2" xfId="987"/>
    <cellStyle name="Обычный 2_ГП-ТП и РТП" xfId="988"/>
    <cellStyle name="Обычный 20" xfId="448"/>
    <cellStyle name="Обычный 20 2" xfId="1092"/>
    <cellStyle name="Обычный 21" xfId="373"/>
    <cellStyle name="Обычный 22" xfId="451"/>
    <cellStyle name="Обычный 22 2" xfId="1094"/>
    <cellStyle name="Обычный 23" xfId="452"/>
    <cellStyle name="Обычный 23 2" xfId="1095"/>
    <cellStyle name="Обычный 24" xfId="453"/>
    <cellStyle name="Обычный 24 2" xfId="1096"/>
    <cellStyle name="Обычный 25" xfId="465"/>
    <cellStyle name="Обычный 25 2" xfId="1103"/>
    <cellStyle name="Обычный 26" xfId="1078"/>
    <cellStyle name="Обычный 26 2" xfId="1131"/>
    <cellStyle name="Обычный 3" xfId="65"/>
    <cellStyle name="Обычный 3 2" xfId="374"/>
    <cellStyle name="Обычный 3 2 2" xfId="454"/>
    <cellStyle name="Обычный 3 2 2 2" xfId="455"/>
    <cellStyle name="Обычный 3 2 2 2 2" xfId="459"/>
    <cellStyle name="Обычный 3 3" xfId="375"/>
    <cellStyle name="Обычный 3 3 2" xfId="376"/>
    <cellStyle name="Обычный 3 3 3" xfId="462"/>
    <cellStyle name="Обычный 3 4" xfId="449"/>
    <cellStyle name="Обычный 3 4 2" xfId="989"/>
    <cellStyle name="Обычный 3 5" xfId="456"/>
    <cellStyle name="Обычный 3 5 2" xfId="458"/>
    <cellStyle name="Обычный 3 5 2 2" xfId="1098"/>
    <cellStyle name="Обычный 3 5 3" xfId="1097"/>
    <cellStyle name="Обычный 3 6" xfId="1083"/>
    <cellStyle name="Обычный 3_!Спецификация РП СЭС" xfId="436"/>
    <cellStyle name="Обычный 39" xfId="990"/>
    <cellStyle name="Обычный 4" xfId="73"/>
    <cellStyle name="Обычный 4 2" xfId="74"/>
    <cellStyle name="Обычный 4 2 3" xfId="991"/>
    <cellStyle name="Обычный 4 3" xfId="377"/>
    <cellStyle name="Обычный 4 3 2" xfId="992"/>
    <cellStyle name="Обычный 4 3 2 2" xfId="1125"/>
    <cellStyle name="Обычный 4 4" xfId="467"/>
    <cellStyle name="Обычный 4 5" xfId="993"/>
    <cellStyle name="Обычный 43" xfId="994"/>
    <cellStyle name="Обычный 49" xfId="466"/>
    <cellStyle name="Обычный 49 2" xfId="461"/>
    <cellStyle name="Обычный 49 2 2" xfId="464"/>
    <cellStyle name="Обычный 49 2 2 2" xfId="1102"/>
    <cellStyle name="Обычный 49 2 3" xfId="1100"/>
    <cellStyle name="Обычный 49 3" xfId="1104"/>
    <cellStyle name="Обычный 5" xfId="100"/>
    <cellStyle name="Обычный 5 2" xfId="437"/>
    <cellStyle name="Обычный 5 2 2" xfId="995"/>
    <cellStyle name="Обычный 5 3" xfId="996"/>
    <cellStyle name="Обычный 5 4" xfId="997"/>
    <cellStyle name="Обычный 6" xfId="378"/>
    <cellStyle name="Обычный 6 2" xfId="450"/>
    <cellStyle name="Обычный 6 2 2" xfId="1093"/>
    <cellStyle name="Обычный 6 3" xfId="998"/>
    <cellStyle name="Обычный 6 4" xfId="999"/>
    <cellStyle name="Обычный 7" xfId="379"/>
    <cellStyle name="Обычный 7 2" xfId="380"/>
    <cellStyle name="Обычный 7 2 2" xfId="1000"/>
    <cellStyle name="Обычный 7 2 3" xfId="1001"/>
    <cellStyle name="Обычный 7 3" xfId="381"/>
    <cellStyle name="Обычный 8" xfId="382"/>
    <cellStyle name="Обычный 8 2" xfId="383"/>
    <cellStyle name="Обычный 8 3" xfId="384"/>
    <cellStyle name="Обычный 9" xfId="385"/>
    <cellStyle name="Обычный 9 2" xfId="386"/>
    <cellStyle name="Обычный 9 3" xfId="387"/>
    <cellStyle name="Обычный_ЗРУ 110 ТЭЦ-4" xfId="1079"/>
    <cellStyle name="Обычный_ПИР - ВЛ 0,4 к Жив. ферме сЛебяжка2 - на проверку" xfId="442"/>
    <cellStyle name="Параметр" xfId="66"/>
    <cellStyle name="ПеременныеСметы" xfId="67"/>
    <cellStyle name="ПеременныеСметы 2" xfId="1002"/>
    <cellStyle name="ПеременныеСметы 3" xfId="1003"/>
    <cellStyle name="Перенос" xfId="1004"/>
    <cellStyle name="ПИР" xfId="1005"/>
    <cellStyle name="Плохой" xfId="42" builtinId="27" customBuiltin="1"/>
    <cellStyle name="Плохой 2" xfId="388"/>
    <cellStyle name="Плохой 2 2" xfId="1006"/>
    <cellStyle name="Плохой 2 3" xfId="1007"/>
    <cellStyle name="Плохой 3" xfId="389"/>
    <cellStyle name="Плохой 4" xfId="390"/>
    <cellStyle name="Плохой 4 2" xfId="1008"/>
    <cellStyle name="Плохой 4 3" xfId="1009"/>
    <cellStyle name="Плохой 5" xfId="1010"/>
    <cellStyle name="Плохой 6" xfId="1011"/>
    <cellStyle name="Плохой 7" xfId="1012"/>
    <cellStyle name="Плохой 8" xfId="1013"/>
    <cellStyle name="Плохой 9" xfId="1014"/>
    <cellStyle name="Пояснение" xfId="43" builtinId="53" customBuiltin="1"/>
    <cellStyle name="Пояснение 2" xfId="391"/>
    <cellStyle name="Пояснение 3" xfId="392"/>
    <cellStyle name="Пояснение 4" xfId="393"/>
    <cellStyle name="Пояснение 5" xfId="1015"/>
    <cellStyle name="Пояснение 6" xfId="1016"/>
    <cellStyle name="Пояснение 7" xfId="1017"/>
    <cellStyle name="Пояснение 8" xfId="1018"/>
    <cellStyle name="Пояснение 9" xfId="1019"/>
    <cellStyle name="Примечание" xfId="44" builtinId="10" customBuiltin="1"/>
    <cellStyle name="Примечание 10" xfId="1020"/>
    <cellStyle name="Примечание 2" xfId="394"/>
    <cellStyle name="Примечание 2 2" xfId="1021"/>
    <cellStyle name="Примечание 2 3" xfId="1022"/>
    <cellStyle name="Примечание 3" xfId="395"/>
    <cellStyle name="Примечание 4" xfId="1023"/>
    <cellStyle name="Примечание 4 2" xfId="1024"/>
    <cellStyle name="Примечание 4 3" xfId="1025"/>
    <cellStyle name="Примечание 5" xfId="1026"/>
    <cellStyle name="Примечание 6" xfId="1027"/>
    <cellStyle name="Примечание 7" xfId="1028"/>
    <cellStyle name="Примечание 8" xfId="1029"/>
    <cellStyle name="Примечание 9" xfId="1030"/>
    <cellStyle name="Процентный 2" xfId="45"/>
    <cellStyle name="Процентный 2 2" xfId="396"/>
    <cellStyle name="Процентный 3" xfId="397"/>
    <cellStyle name="Процентный 4" xfId="398"/>
    <cellStyle name="РесСмета" xfId="68"/>
    <cellStyle name="РесСмета 2" xfId="1031"/>
    <cellStyle name="РесСмета 3" xfId="1032"/>
    <cellStyle name="СводВедРес" xfId="1033"/>
    <cellStyle name="СводВедРес 2" xfId="1034"/>
    <cellStyle name="СводкаСтоимРаб" xfId="69"/>
    <cellStyle name="СводкаСтоимРаб 2" xfId="1035"/>
    <cellStyle name="СводкаСтоимРаб 3" xfId="1036"/>
    <cellStyle name="СводРасч" xfId="1037"/>
    <cellStyle name="СводРасч 2" xfId="1038"/>
    <cellStyle name="СводРасч 3" xfId="1039"/>
    <cellStyle name="Связанная ячейка" xfId="46" builtinId="24" customBuiltin="1"/>
    <cellStyle name="Связанная ячейка 2" xfId="399"/>
    <cellStyle name="Связанная ячейка 3" xfId="400"/>
    <cellStyle name="Связанная ячейка 4" xfId="401"/>
    <cellStyle name="Связанная ячейка 5" xfId="1040"/>
    <cellStyle name="Связанная ячейка 6" xfId="1041"/>
    <cellStyle name="Связанная ячейка 7" xfId="1042"/>
    <cellStyle name="Связанная ячейка 8" xfId="1043"/>
    <cellStyle name="Связанная ячейка 9" xfId="1044"/>
    <cellStyle name="смр" xfId="402"/>
    <cellStyle name="Среднее" xfId="1045"/>
    <cellStyle name="Стиль 1" xfId="47"/>
    <cellStyle name="Стиль 1 2" xfId="403"/>
    <cellStyle name="Стиль 1 2 2" xfId="404"/>
    <cellStyle name="Стиль 1 3" xfId="405"/>
    <cellStyle name="Стиль 1 3 2" xfId="1088"/>
    <cellStyle name="Стиль 1 4" xfId="101"/>
    <cellStyle name="Стиль 1 5" xfId="1046"/>
    <cellStyle name="Стиль 1_ИПР 2010-16.02.10" xfId="406"/>
    <cellStyle name="ТЕКСТ" xfId="1047"/>
    <cellStyle name="Текст предупреждения" xfId="48" builtinId="11" customBuiltin="1"/>
    <cellStyle name="Текст предупреждения 2" xfId="407"/>
    <cellStyle name="Текст предупреждения 3" xfId="408"/>
    <cellStyle name="Текст предупреждения 4" xfId="409"/>
    <cellStyle name="Текст предупреждения 5" xfId="1048"/>
    <cellStyle name="Текст предупреждения 6" xfId="1049"/>
    <cellStyle name="Текст предупреждения 7" xfId="1050"/>
    <cellStyle name="Текст предупреждения 8" xfId="1051"/>
    <cellStyle name="Текст предупреждения 9" xfId="1052"/>
    <cellStyle name="Титул" xfId="70"/>
    <cellStyle name="Тысячи [0]_01.01.98" xfId="410"/>
    <cellStyle name="Тысячи_01.01.98" xfId="411"/>
    <cellStyle name="ФИКСИРОВАННЫЙ" xfId="1053"/>
    <cellStyle name="Финансовый" xfId="446" builtinId="3"/>
    <cellStyle name="Финансовый [0] 2" xfId="1054"/>
    <cellStyle name="Финансовый 10" xfId="1082"/>
    <cellStyle name="Финансовый 10 2" xfId="1133"/>
    <cellStyle name="Финансовый 2" xfId="49"/>
    <cellStyle name="Финансовый 2 2" xfId="75"/>
    <cellStyle name="Финансовый 2 2 2" xfId="1055"/>
    <cellStyle name="Финансовый 2 3" xfId="412"/>
    <cellStyle name="Финансовый 2 3 2" xfId="1056"/>
    <cellStyle name="Финансовый 2 4" xfId="413"/>
    <cellStyle name="Финансовый 3" xfId="50"/>
    <cellStyle name="Финансовый 3 2" xfId="1057"/>
    <cellStyle name="Финансовый 3 2 3" xfId="1058"/>
    <cellStyle name="Финансовый 3 2 4" xfId="1059"/>
    <cellStyle name="Финансовый 3 3" xfId="1060"/>
    <cellStyle name="Финансовый 3 3 2" xfId="1061"/>
    <cellStyle name="Финансовый 3 3 2 2" xfId="1127"/>
    <cellStyle name="Финансовый 3 3 3" xfId="1126"/>
    <cellStyle name="Финансовый 4" xfId="414"/>
    <cellStyle name="Финансовый 5" xfId="457"/>
    <cellStyle name="Финансовый 6" xfId="1062"/>
    <cellStyle name="Финансовый 6 2" xfId="1063"/>
    <cellStyle name="Финансовый 6 2 2" xfId="1129"/>
    <cellStyle name="Финансовый 6 3" xfId="1128"/>
    <cellStyle name="Финансовый 7" xfId="1064"/>
    <cellStyle name="Финансовый 7 2" xfId="1130"/>
    <cellStyle name="Финансовый 8" xfId="1065"/>
    <cellStyle name="Финансовый 9" xfId="1066"/>
    <cellStyle name="Хвост" xfId="71"/>
    <cellStyle name="Хороший" xfId="51" builtinId="26" customBuiltin="1"/>
    <cellStyle name="Хороший 2" xfId="415"/>
    <cellStyle name="Хороший 2 2" xfId="1067"/>
    <cellStyle name="Хороший 2 3" xfId="1068"/>
    <cellStyle name="Хороший 3" xfId="416"/>
    <cellStyle name="Хороший 4" xfId="417"/>
    <cellStyle name="Хороший 4 2" xfId="1069"/>
    <cellStyle name="Хороший 4 3" xfId="1070"/>
    <cellStyle name="Хороший 5" xfId="1071"/>
    <cellStyle name="Хороший 6" xfId="1072"/>
    <cellStyle name="Хороший 7" xfId="1073"/>
    <cellStyle name="Хороший 8" xfId="1074"/>
    <cellStyle name="Хороший 9" xfId="1075"/>
    <cellStyle name="Ценник" xfId="1076"/>
    <cellStyle name="Ценник 2" xfId="1077"/>
    <cellStyle name="Џђћ–…ќ’ќ›‰" xfId="418"/>
    <cellStyle name="Экспертиза" xfId="72"/>
    <cellStyle name="㼿㼿" xfId="419"/>
    <cellStyle name="㼿㼿?" xfId="420"/>
    <cellStyle name="㼿㼿㼿" xfId="421"/>
    <cellStyle name="㼿㼿㼿?" xfId="422"/>
    <cellStyle name="㼿㼿㼿㼿" xfId="423"/>
    <cellStyle name="㼿㼿㼿㼿?" xfId="424"/>
    <cellStyle name="㼿㼿㼿㼿㼿" xfId="425"/>
    <cellStyle name="㼿㼿㼿㼿㼿?" xfId="426"/>
    <cellStyle name="㼿㼿㼿㼿㼿㼿?" xfId="427"/>
    <cellStyle name="㼿㼿㼿㼿㼿㼿㼿㼿" xfId="428"/>
    <cellStyle name="㼿㼿㼿㼿㼿㼿㼿㼿㼿" xfId="429"/>
    <cellStyle name="㼿㼿㼿㼿㼿㼿㼿㼿㼿㼿" xfId="430"/>
  </cellStyles>
  <dxfs count="0"/>
  <tableStyles count="0" defaultTableStyle="TableStyleMedium9" defaultPivotStyle="PivotStyleLight16"/>
  <colors>
    <mruColors>
      <color rgb="FF66FF66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externalLink" Target="externalLinks/externalLink37.xml"/><Relationship Id="rId55" Type="http://schemas.openxmlformats.org/officeDocument/2006/relationships/externalLink" Target="externalLinks/externalLink42.xml"/><Relationship Id="rId63" Type="http://schemas.openxmlformats.org/officeDocument/2006/relationships/externalLink" Target="externalLinks/externalLink50.xml"/><Relationship Id="rId68" Type="http://schemas.openxmlformats.org/officeDocument/2006/relationships/externalLink" Target="externalLinks/externalLink55.xml"/><Relationship Id="rId76" Type="http://schemas.openxmlformats.org/officeDocument/2006/relationships/externalLink" Target="externalLinks/externalLink63.xml"/><Relationship Id="rId8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5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0.xml"/><Relationship Id="rId58" Type="http://schemas.openxmlformats.org/officeDocument/2006/relationships/externalLink" Target="externalLinks/externalLink45.xml"/><Relationship Id="rId66" Type="http://schemas.openxmlformats.org/officeDocument/2006/relationships/externalLink" Target="externalLinks/externalLink53.xml"/><Relationship Id="rId74" Type="http://schemas.openxmlformats.org/officeDocument/2006/relationships/externalLink" Target="externalLinks/externalLink61.xml"/><Relationship Id="rId79" Type="http://schemas.openxmlformats.org/officeDocument/2006/relationships/externalLink" Target="externalLinks/externalLink66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48.xml"/><Relationship Id="rId82" Type="http://schemas.openxmlformats.org/officeDocument/2006/relationships/externalLink" Target="externalLinks/externalLink69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56" Type="http://schemas.openxmlformats.org/officeDocument/2006/relationships/externalLink" Target="externalLinks/externalLink43.xml"/><Relationship Id="rId64" Type="http://schemas.openxmlformats.org/officeDocument/2006/relationships/externalLink" Target="externalLinks/externalLink51.xml"/><Relationship Id="rId69" Type="http://schemas.openxmlformats.org/officeDocument/2006/relationships/externalLink" Target="externalLinks/externalLink56.xml"/><Relationship Id="rId77" Type="http://schemas.openxmlformats.org/officeDocument/2006/relationships/externalLink" Target="externalLinks/externalLink64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8.xml"/><Relationship Id="rId72" Type="http://schemas.openxmlformats.org/officeDocument/2006/relationships/externalLink" Target="externalLinks/externalLink59.xml"/><Relationship Id="rId80" Type="http://schemas.openxmlformats.org/officeDocument/2006/relationships/externalLink" Target="externalLinks/externalLink67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59" Type="http://schemas.openxmlformats.org/officeDocument/2006/relationships/externalLink" Target="externalLinks/externalLink46.xml"/><Relationship Id="rId67" Type="http://schemas.openxmlformats.org/officeDocument/2006/relationships/externalLink" Target="externalLinks/externalLink54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54" Type="http://schemas.openxmlformats.org/officeDocument/2006/relationships/externalLink" Target="externalLinks/externalLink41.xml"/><Relationship Id="rId62" Type="http://schemas.openxmlformats.org/officeDocument/2006/relationships/externalLink" Target="externalLinks/externalLink49.xml"/><Relationship Id="rId70" Type="http://schemas.openxmlformats.org/officeDocument/2006/relationships/externalLink" Target="externalLinks/externalLink57.xml"/><Relationship Id="rId75" Type="http://schemas.openxmlformats.org/officeDocument/2006/relationships/externalLink" Target="externalLinks/externalLink62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Relationship Id="rId57" Type="http://schemas.openxmlformats.org/officeDocument/2006/relationships/externalLink" Target="externalLinks/externalLink44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externalLink" Target="externalLinks/externalLink39.xml"/><Relationship Id="rId60" Type="http://schemas.openxmlformats.org/officeDocument/2006/relationships/externalLink" Target="externalLinks/externalLink47.xml"/><Relationship Id="rId65" Type="http://schemas.openxmlformats.org/officeDocument/2006/relationships/externalLink" Target="externalLinks/externalLink52.xml"/><Relationship Id="rId73" Type="http://schemas.openxmlformats.org/officeDocument/2006/relationships/externalLink" Target="externalLinks/externalLink60.xml"/><Relationship Id="rId78" Type="http://schemas.openxmlformats.org/officeDocument/2006/relationships/externalLink" Target="externalLinks/externalLink65.xml"/><Relationship Id="rId81" Type="http://schemas.openxmlformats.org/officeDocument/2006/relationships/externalLink" Target="externalLinks/externalLink68.xml"/><Relationship Id="rId86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nt1\f\&#1064;&#1080;&#1096;&#1082;&#1086;&#1074;\&#1050;&#1086;&#1085;&#1082;&#1091;&#1088;&#1089;\&#1042;&#1051;%20220%20&#1082;&#1042;%20&#1050;&#1086;&#1084;&#1089;&#1086;&#1084;&#1086;&#1083;&#1100;&#1089;&#1082;&#1072;&#1103;%20-%20&#1042;&#1072;&#1085;&#1080;&#1085;&#1086;\&#1064;&#1080;&#1088;&#1086;&#1082;&#1072;&#1103;-&#1043;&#1086;&#1083;&#1091;&#1073;&#1086;&#1074;&#1082;&#1072;\_&#1055;&#1086;&#1076;&#1075;&#1086;&#1090;&#1086;&#1074;&#1082;&#1072;%20&#1076;&#1086;&#1075;&#1086;&#1074;&#1086;&#1088;&#1072;_&#1064;&#1080;&#1088;&#1086;&#1082;&#1072;&#1103;-&#1043;&#1086;&#1083;&#1091;&#1073;&#1086;&#1074;&#1082;&#1072;_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6;&#1073;&#1084;&#1077;&#1085;&#1085;&#1080;&#1082;\Users\BERDNI~1\AppData\Local\Temp\bat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&#1055;&#1088;&#1086;&#1077;&#1082;&#1090;&#1099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84;&#1077;&#1085;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j\Data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INVESTandKS\2017\&#1054;&#1041;&#1066;&#1045;&#1050;&#1058;&#1067;%202017%20&#1058;&#1055;\&#1055;&#1057;%20&#1055;&#1077;&#1088;&#1077;&#1074;&#1086;&#1083;&#1086;&#1094;&#1082;&#1072;&#1103;%20(&#1040;&#1074;&#1077;&#1083;&#1072;&#1088;)-&#1062;&#1055;&#1054;\&#1055;&#1048;&#1056;\8%20&#1055;&#1057;&#1044;\4%20&#1087;&#1088;&#1086;&#1074;&#1077;&#1088;&#1082;&#1072;%20&#1087;&#1089;&#1076;\5.%20&#1059;&#1057;&#1056;%20%20-&#1057;&#1072;&#1088;&#1072;&#1082;&#1090;&#1072;&#1096;&#1089;&#1082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6;&#1073;&#1084;&#1077;&#1085;&#1085;&#1080;&#1082;\Users\BERDNI~1\AppData\Local\Temp\bat\DELIVERY\&#1052;&#1086;&#1080;%20&#1076;&#1086;&#1082;&#1091;&#1084;&#1077;&#1085;&#1090;&#1099;\&#1050;&#1085;&#1080;&#1075;&#1072;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6;&#1072;&#1073;&#1086;&#1090;&#1072;%20&#1074;%20&#1062;&#1077;&#1085;&#1090;&#1088;&#1069;&#1085;&#1077;&#1088;&#1075;&#1086;&#1055;&#1088;&#1086;&#1077;&#1082;&#1090;/&#1050;&#1054;&#1053;&#1050;&#1059;&#1056;&#1057;&#1053;&#1040;&#1071;/&#1052;&#1056;&#1057;&#1050;/&#1050;&#1091;&#1079;&#1073;&#1072;&#1089;&#1089;/&#1056;&#1072;&#1089;&#1087;&#1072;&#1076;&#1089;&#1082;&#1072;&#1103;/&#1050;&#1044;/&#1044;&#1086;&#1075;&#1086;&#1074;&#1086;&#1088;/&#1057;&#1084;&#1077;&#1090;&#1072;%20&#1042;&#1051;%20110%20&#1082;&#1042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nna\&#1086;&#1073;&#1097;&#1072;&#1103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6;&#1072;&#1073;&#1086;&#1090;&#1072;%20&#1074;%20&#1062;&#1077;&#1085;&#1090;&#1088;&#1069;&#1085;&#1077;&#1088;&#1075;&#1086;&#1055;&#1088;&#1086;&#1077;&#1082;&#1090;/&#1050;&#1054;&#1053;&#1050;&#1059;&#1056;&#1057;&#1053;&#1040;&#1071;/&#1052;&#1056;&#1057;&#1050;/&#1050;&#1091;&#1079;&#1073;&#1072;&#1089;&#1089;/&#1056;&#1072;&#1089;&#1087;&#1072;&#1076;&#1089;&#1082;&#1072;&#1103;/&#1050;&#1044;/&#1055;&#1052;&#1050;%20&#1056;&#1072;&#1089;&#1087;&#1072;&#1076;&#1089;&#1082;&#1072;&#1103;%20&#1076;&#1086;&#1075;&#1086;&#1074;&#1086;&#1088;/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48;&#1085;&#1074;.%20&#1089;&#1084;&#1077;&#1090;&#1099;%202015%20&#1075;\&#1054;&#1041;&#1066;&#1045;&#1050;&#1058;&#1067;%20&#1058;&#1055;\&#1055;&#1048;&#1056;%20%20&#1055;&#1057;%20&#1052;&#1091;&#1088;&#1072;&#1090;&#1096;&#1080;&#1085;&#1086;\&#1050;&#1086;&#1087;&#1080;&#1103;%20&#1057;&#1084;&#1077;&#1090;&#1072;%20&#1055;&#1048;&#1056;%20%20&#1055;&#1083;&#1072;&#1074;&#1082;&#1072;%20&#1075;&#1086;&#1083;&#1086;&#1083;&#1077;&#1076;&#1072;%20&#1042;&#1051;110%20&#1043;&#1088;&#1072;&#1078;&#1076;&#1072;&#1085;&#1089;&#1082;&#1072;&#1103;%20-2015&#1075;+&#1080;&#1079;&#1084;.xlsx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embovskayaIV/&#1052;&#1086;&#1080;%20&#1076;&#1086;&#1082;&#1091;&#1084;&#1077;&#1085;&#1090;&#1099;/&#1048;&#1088;&#1080;&#1085;&#1072;/&#1057;&#1084;&#1077;&#1090;&#1099;%20&#1085;&#1072;%20&#1055;&#1048;&#1056;/2011%20&#1075;&#1086;&#1076;/&#1056;&#1077;&#1082;&#1086;&#1085;&#1089;&#1090;&#1088;&#1091;&#1082;&#1094;&#1080;&#1103;%20&#1055;&#1057;%20110%20&#1047;&#1072;&#1087;,%20&#1057;&#1077;&#1074;-&#1047;&#1072;&#1087;%20,&#1057;&#1098;&#1077;&#1079;&#1076;/&#1055;&#1057;%20&#1082;%20&#1076;&#1086;&#1075;&#1086;&#1074;&#1086;&#1088;&#1091;/2_&#1050;&#1054;&#1056;&#1056;&#1045;&#1050;&#1058;_&#1062;&#1069;&#1055;_&#1055;&#1057;%20&#1047;&#1072;&#1087;&#1072;&#1076;&#1085;&#1072;&#1103;.xlsx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EB/Application%20Data/Microsoft/Excel/&#1057;&#1084;&#1077;&#1090;&#1072;_&#1055;&#1057;%20&#1040;&#1083;&#1090;&#1072;&#1081;&#1089;&#1082;&#1080;&#1081;%20&#1041;&#1077;&#1082;&#1086;&#1085;_29%2006%2011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&#1055;&#1088;&#1086;&#1077;&#1082;&#1090;&#1099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ata\&#1057;&#1052;&#1045;&#1058;&#1067;%20&#1055;&#1048;&#1056;%20&#1062;&#1069;&#1055;\&#1057;&#1084;&#1077;&#1090;&#1099;%20&#1060;&#1057;&#1050;\&#1052;&#1050;70\&#1050;&#1086;&#1087;&#1080;&#1103;%20&#1057;&#1084;&#1077;&#1090;&#1072;%20&#1085;&#1072;%20&#1055;&#1048;&#1056;%20&#1087;&#1086;%20&#1042;&#1051;%20500%20&#1082;&#1042;%20&#1052;&#1050;70%20&#1076;&#1083;&#1103;%20&#1101;&#1082;&#1089;&#1087;&#1077;&#1088;&#1090;&#1080;&#1079;&#1099;%2028.11.1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7;&#1052;&#1045;&#1058;&#1067;%20&#1055;&#1048;&#1056;%20&#1062;&#1069;&#1055;/&#1057;&#1084;&#1077;&#1090;&#1099;%20&#1060;&#1057;&#1050;/&#1052;&#1050;70/&#1050;&#1086;&#1087;&#1080;&#1103;%20&#1057;&#1084;&#1077;&#1090;&#1072;%20&#1085;&#1072;%20&#1055;&#1048;&#1056;%20&#1087;&#1086;%20&#1042;&#1051;%20500%20&#1082;&#1042;%20&#1052;&#1050;70%20&#1076;&#1083;&#1103;%20&#1101;&#1082;&#1089;&#1087;&#1077;&#1088;&#1090;&#1080;&#1079;&#1099;%2028.11.11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6;&#1073;&#1084;&#1077;&#1085;&#1085;&#1080;&#1082;\Users\BERDNI~1\AppData\Local\Temp\bat\DELIVERY\&#1055;&#1056;&#1040;&#1049;&#1057;_2000%20&#1054;&#1058;%2020_01_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ЭО"/>
      <sheetName val="Сводная"/>
      <sheetName val="Календарный"/>
      <sheetName val="График оплаты"/>
      <sheetName val="смета"/>
      <sheetName val="Разби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 refreshError="1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С "/>
      <sheetName val="УРС к торгам"/>
      <sheetName val="НМЦ лота на торги"/>
      <sheetName val="Расчет стоимости"/>
      <sheetName val="перерасчет"/>
      <sheetName val="Снижение"/>
      <sheetName val="снижение-для объекта-аналога2"/>
      <sheetName val="снижение-для объекта-аналога"/>
      <sheetName val="ССР"/>
      <sheetName val="Таблица"/>
      <sheetName val="Регионы"/>
      <sheetName val="НМЦ лота"/>
    </sheetNames>
    <sheetDataSet>
      <sheetData sheetId="0"/>
      <sheetData sheetId="1"/>
      <sheetData sheetId="2"/>
      <sheetData sheetId="3">
        <row r="316">
          <cell r="I316">
            <v>859.76</v>
          </cell>
        </row>
      </sheetData>
      <sheetData sheetId="4"/>
      <sheetData sheetId="5"/>
      <sheetData sheetId="6"/>
      <sheetData sheetId="7"/>
      <sheetData sheetId="8"/>
      <sheetData sheetId="9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10"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</row>
        <row r="7">
          <cell r="B7" t="str">
            <v>Брянская область</v>
          </cell>
        </row>
        <row r="8">
          <cell r="B8" t="str">
            <v>Владимирская область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C159" t="str">
            <v>Минстрой 06.02.2015 № 3004-ЛС/08</v>
          </cell>
          <cell r="E159">
            <v>4.04</v>
          </cell>
          <cell r="F159">
            <v>4.04</v>
          </cell>
          <cell r="I159">
            <v>7.94</v>
          </cell>
          <cell r="J159">
            <v>7.94</v>
          </cell>
          <cell r="M159">
            <v>4.1573293070261377</v>
          </cell>
          <cell r="N159">
            <v>3.73</v>
          </cell>
          <cell r="O159">
            <v>3.79</v>
          </cell>
        </row>
        <row r="160">
          <cell r="B160" t="str">
            <v>II кв. 2015 г.</v>
          </cell>
          <cell r="C160" t="str">
            <v>Минстрой 26.06.2015 №19823-ЮР/08</v>
          </cell>
          <cell r="E160">
            <v>4.04</v>
          </cell>
          <cell r="F160">
            <v>4.04</v>
          </cell>
          <cell r="I160">
            <v>7.94</v>
          </cell>
          <cell r="J160">
            <v>7.94</v>
          </cell>
          <cell r="M160">
            <v>4.1573293070261377</v>
          </cell>
          <cell r="N160">
            <v>3.73</v>
          </cell>
          <cell r="O160">
            <v>3.79</v>
          </cell>
        </row>
        <row r="161">
          <cell r="B161" t="str">
            <v>III кв. 2015 г.</v>
          </cell>
          <cell r="C161" t="str">
            <v>Минстрой 13.08.2015 №25760-ЮР/08</v>
          </cell>
          <cell r="E161">
            <v>4.18</v>
          </cell>
          <cell r="F161">
            <v>4.18</v>
          </cell>
          <cell r="I161">
            <v>8.2100000000000009</v>
          </cell>
          <cell r="J161">
            <v>8.2100000000000009</v>
          </cell>
          <cell r="M161">
            <v>4.1573293070261377</v>
          </cell>
          <cell r="N161">
            <v>3.84</v>
          </cell>
          <cell r="O161">
            <v>3.9</v>
          </cell>
        </row>
        <row r="162">
          <cell r="B162" t="str">
            <v>IV кв. 2015 г.</v>
          </cell>
          <cell r="C162" t="str">
            <v>Минстрой 14.12.2015 №40538-ЕС/05</v>
          </cell>
          <cell r="E162">
            <v>4.25</v>
          </cell>
          <cell r="F162">
            <v>4.25</v>
          </cell>
          <cell r="I162">
            <v>8.36</v>
          </cell>
          <cell r="J162">
            <v>8.36</v>
          </cell>
          <cell r="M162">
            <v>4.1573293070261377</v>
          </cell>
          <cell r="N162">
            <v>3.84</v>
          </cell>
          <cell r="O162">
            <v>3.9</v>
          </cell>
        </row>
        <row r="163">
          <cell r="B163" t="str">
            <v>I кв. 2016 г.</v>
          </cell>
          <cell r="C163" t="str">
            <v>Минстрой 19.02.2016г №4688-ХМ/05</v>
          </cell>
          <cell r="E163">
            <v>4.28</v>
          </cell>
          <cell r="F163">
            <v>4.28</v>
          </cell>
          <cell r="I163">
            <v>8.42</v>
          </cell>
          <cell r="J163">
            <v>8.42</v>
          </cell>
          <cell r="M163">
            <v>3.73</v>
          </cell>
          <cell r="N163">
            <v>3.92</v>
          </cell>
          <cell r="O163">
            <v>3.93</v>
          </cell>
        </row>
        <row r="164">
          <cell r="B164" t="str">
            <v>II кв. 2016 г.</v>
          </cell>
          <cell r="C164" t="str">
            <v>Минстрой 03.06.2016г №17269-ХМ/09</v>
          </cell>
          <cell r="E164">
            <v>4.28</v>
          </cell>
          <cell r="F164">
            <v>4.28</v>
          </cell>
          <cell r="I164">
            <v>8.42</v>
          </cell>
          <cell r="J164">
            <v>8.42</v>
          </cell>
          <cell r="M164">
            <v>3.73</v>
          </cell>
          <cell r="N164">
            <v>3.92</v>
          </cell>
          <cell r="O164">
            <v>3.93</v>
          </cell>
        </row>
        <row r="165">
          <cell r="B165" t="str">
            <v>III кв. 2016 г.</v>
          </cell>
          <cell r="E165">
            <v>4.28</v>
          </cell>
          <cell r="F165">
            <v>4.28</v>
          </cell>
          <cell r="I165">
            <v>8.42</v>
          </cell>
          <cell r="J165">
            <v>8.42</v>
          </cell>
          <cell r="M165">
            <v>3.73</v>
          </cell>
          <cell r="N165">
            <v>3.92</v>
          </cell>
          <cell r="O165">
            <v>3.93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3.73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3.73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3.73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3.73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3.73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3.73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3.73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3.73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3.73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3.73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3.73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3.73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3.73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3.73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3.73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3.73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3.73</v>
          </cell>
          <cell r="N182">
            <v>1</v>
          </cell>
          <cell r="O182">
            <v>1</v>
          </cell>
        </row>
      </sheetData>
      <sheetData sheetId="11">
        <row r="15">
          <cell r="F15">
            <v>323.95875523401878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</sheetNames>
    <sheetDataSet>
      <sheetData sheetId="0" refreshError="1">
        <row r="7">
          <cell r="A7" t="str">
            <v>Наименование  строительства, стадии проектирования:Выполнение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 refreshError="1"/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Граф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Данные для расчёта сметы"/>
      <sheetName val="ПДР"/>
      <sheetName val="см8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  <sheetName val="XLCub"/>
      <sheetName val="Вахит_Д5_Maт Баланс"/>
      <sheetName val="GRAPHS"/>
      <sheetName val="исходные данные"/>
      <sheetName val="3"/>
      <sheetName val="1"/>
      <sheetName val="2"/>
      <sheetName val="изм"/>
      <sheetName val="Обоснование"/>
      <sheetName val="Resources"/>
      <sheetName val="отказы"/>
      <sheetName val="Имущество КпоУИК"/>
      <sheetName val="Финплан"/>
      <sheetName val="обзор"/>
      <sheetName val="EKDEB90"/>
      <sheetName val="Транс_24.01"/>
      <sheetName val="расчетные таблицы"/>
      <sheetName val="ИТ 2001 ЮНГот 5.02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ЛЧ"/>
      <sheetName val="Смета"/>
      <sheetName val="Переменные и константы"/>
      <sheetName val="Дог цена"/>
      <sheetName val="топография"/>
      <sheetName val="свод 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</sheetNames>
    <sheetDataSet>
      <sheetData sheetId="0" refreshError="1">
        <row r="7">
          <cell r="A7" t="str">
            <v>Наименование  строительства, стадии проектирования:Выполнение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правка"/>
      <sheetName val="свод 2"/>
      <sheetName val="Смета"/>
      <sheetName val="СметаСводная Колпино"/>
      <sheetName val="Лист7"/>
      <sheetName val="Смета-Т"/>
      <sheetName val="ps198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 refreshError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  <sheetName val="Лист1"/>
      <sheetName val="мс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</sheetNames>
    <sheetDataSet>
      <sheetData sheetId="0" refreshError="1"/>
      <sheetData sheetId="1" refreshError="1"/>
      <sheetData sheetId="2" refreshError="1">
        <row r="10">
          <cell r="D10" t="str">
            <v xml:space="preserve"> ОАО "Ленэнерго"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</sheetNames>
    <sheetDataSet>
      <sheetData sheetId="0" refreshError="1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 и АИИС КУЭ"/>
      <sheetName val="Проектные работы"/>
      <sheetName val="Изыскательские работы"/>
      <sheetName val="Сводник 2кв 14"/>
      <sheetName val="Сводник 2012г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Данные для расчёта см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500 ПД"/>
      <sheetName val="ООС"/>
      <sheetName val="ГОиЧС"/>
      <sheetName val="Геология ВЛ"/>
      <sheetName val="Геодезия ВЛ"/>
      <sheetName val="Справка"/>
      <sheetName val="ГЭК"/>
      <sheetName val="ВЛ 500 РД"/>
      <sheetName val="Геология ВЛ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  <sheetData sheetId="8" refreshError="1"/>
      <sheetData sheetId="9" refreshError="1"/>
      <sheetData sheetId="10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500 ПД"/>
      <sheetName val="ООС"/>
      <sheetName val="ГОиЧС"/>
      <sheetName val="Геология ВЛ"/>
      <sheetName val="Геодезия ВЛ"/>
      <sheetName val="Справка"/>
      <sheetName val="ГЭК"/>
      <sheetName val="ВЛ 500 РД"/>
      <sheetName val="Геология ВЛ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view="pageBreakPreview" zoomScaleNormal="100" zoomScaleSheetLayoutView="100" workbookViewId="0">
      <selection activeCell="H27" sqref="H27"/>
    </sheetView>
  </sheetViews>
  <sheetFormatPr defaultRowHeight="15"/>
  <cols>
    <col min="1" max="1" width="3.85546875" style="470" customWidth="1"/>
    <col min="2" max="2" width="41" style="470" customWidth="1"/>
    <col min="3" max="3" width="26.5703125" style="470" customWidth="1"/>
    <col min="4" max="4" width="14.5703125" style="470" customWidth="1"/>
    <col min="5" max="7" width="14.85546875" style="470" customWidth="1"/>
    <col min="8" max="8" width="17.7109375" style="470" customWidth="1"/>
    <col min="9" max="10" width="9.140625" style="470"/>
    <col min="11" max="11" width="12.7109375" style="470" bestFit="1" customWidth="1"/>
    <col min="12" max="255" width="9.140625" style="470"/>
    <col min="256" max="256" width="3.85546875" style="470" customWidth="1"/>
    <col min="257" max="257" width="41" style="470" customWidth="1"/>
    <col min="258" max="258" width="26.5703125" style="470" customWidth="1"/>
    <col min="259" max="259" width="14.5703125" style="470" customWidth="1"/>
    <col min="260" max="262" width="14.85546875" style="470" customWidth="1"/>
    <col min="263" max="263" width="17.7109375" style="470" customWidth="1"/>
    <col min="264" max="265" width="9.140625" style="470"/>
    <col min="266" max="266" width="12.7109375" style="470" bestFit="1" customWidth="1"/>
    <col min="267" max="511" width="9.140625" style="470"/>
    <col min="512" max="512" width="3.85546875" style="470" customWidth="1"/>
    <col min="513" max="513" width="41" style="470" customWidth="1"/>
    <col min="514" max="514" width="26.5703125" style="470" customWidth="1"/>
    <col min="515" max="515" width="14.5703125" style="470" customWidth="1"/>
    <col min="516" max="518" width="14.85546875" style="470" customWidth="1"/>
    <col min="519" max="519" width="17.7109375" style="470" customWidth="1"/>
    <col min="520" max="521" width="9.140625" style="470"/>
    <col min="522" max="522" width="12.7109375" style="470" bestFit="1" customWidth="1"/>
    <col min="523" max="767" width="9.140625" style="470"/>
    <col min="768" max="768" width="3.85546875" style="470" customWidth="1"/>
    <col min="769" max="769" width="41" style="470" customWidth="1"/>
    <col min="770" max="770" width="26.5703125" style="470" customWidth="1"/>
    <col min="771" max="771" width="14.5703125" style="470" customWidth="1"/>
    <col min="772" max="774" width="14.85546875" style="470" customWidth="1"/>
    <col min="775" max="775" width="17.7109375" style="470" customWidth="1"/>
    <col min="776" max="777" width="9.140625" style="470"/>
    <col min="778" max="778" width="12.7109375" style="470" bestFit="1" customWidth="1"/>
    <col min="779" max="1023" width="9.140625" style="470"/>
    <col min="1024" max="1024" width="3.85546875" style="470" customWidth="1"/>
    <col min="1025" max="1025" width="41" style="470" customWidth="1"/>
    <col min="1026" max="1026" width="26.5703125" style="470" customWidth="1"/>
    <col min="1027" max="1027" width="14.5703125" style="470" customWidth="1"/>
    <col min="1028" max="1030" width="14.85546875" style="470" customWidth="1"/>
    <col min="1031" max="1031" width="17.7109375" style="470" customWidth="1"/>
    <col min="1032" max="1033" width="9.140625" style="470"/>
    <col min="1034" max="1034" width="12.7109375" style="470" bestFit="1" customWidth="1"/>
    <col min="1035" max="1279" width="9.140625" style="470"/>
    <col min="1280" max="1280" width="3.85546875" style="470" customWidth="1"/>
    <col min="1281" max="1281" width="41" style="470" customWidth="1"/>
    <col min="1282" max="1282" width="26.5703125" style="470" customWidth="1"/>
    <col min="1283" max="1283" width="14.5703125" style="470" customWidth="1"/>
    <col min="1284" max="1286" width="14.85546875" style="470" customWidth="1"/>
    <col min="1287" max="1287" width="17.7109375" style="470" customWidth="1"/>
    <col min="1288" max="1289" width="9.140625" style="470"/>
    <col min="1290" max="1290" width="12.7109375" style="470" bestFit="1" customWidth="1"/>
    <col min="1291" max="1535" width="9.140625" style="470"/>
    <col min="1536" max="1536" width="3.85546875" style="470" customWidth="1"/>
    <col min="1537" max="1537" width="41" style="470" customWidth="1"/>
    <col min="1538" max="1538" width="26.5703125" style="470" customWidth="1"/>
    <col min="1539" max="1539" width="14.5703125" style="470" customWidth="1"/>
    <col min="1540" max="1542" width="14.85546875" style="470" customWidth="1"/>
    <col min="1543" max="1543" width="17.7109375" style="470" customWidth="1"/>
    <col min="1544" max="1545" width="9.140625" style="470"/>
    <col min="1546" max="1546" width="12.7109375" style="470" bestFit="1" customWidth="1"/>
    <col min="1547" max="1791" width="9.140625" style="470"/>
    <col min="1792" max="1792" width="3.85546875" style="470" customWidth="1"/>
    <col min="1793" max="1793" width="41" style="470" customWidth="1"/>
    <col min="1794" max="1794" width="26.5703125" style="470" customWidth="1"/>
    <col min="1795" max="1795" width="14.5703125" style="470" customWidth="1"/>
    <col min="1796" max="1798" width="14.85546875" style="470" customWidth="1"/>
    <col min="1799" max="1799" width="17.7109375" style="470" customWidth="1"/>
    <col min="1800" max="1801" width="9.140625" style="470"/>
    <col min="1802" max="1802" width="12.7109375" style="470" bestFit="1" customWidth="1"/>
    <col min="1803" max="2047" width="9.140625" style="470"/>
    <col min="2048" max="2048" width="3.85546875" style="470" customWidth="1"/>
    <col min="2049" max="2049" width="41" style="470" customWidth="1"/>
    <col min="2050" max="2050" width="26.5703125" style="470" customWidth="1"/>
    <col min="2051" max="2051" width="14.5703125" style="470" customWidth="1"/>
    <col min="2052" max="2054" width="14.85546875" style="470" customWidth="1"/>
    <col min="2055" max="2055" width="17.7109375" style="470" customWidth="1"/>
    <col min="2056" max="2057" width="9.140625" style="470"/>
    <col min="2058" max="2058" width="12.7109375" style="470" bestFit="1" customWidth="1"/>
    <col min="2059" max="2303" width="9.140625" style="470"/>
    <col min="2304" max="2304" width="3.85546875" style="470" customWidth="1"/>
    <col min="2305" max="2305" width="41" style="470" customWidth="1"/>
    <col min="2306" max="2306" width="26.5703125" style="470" customWidth="1"/>
    <col min="2307" max="2307" width="14.5703125" style="470" customWidth="1"/>
    <col min="2308" max="2310" width="14.85546875" style="470" customWidth="1"/>
    <col min="2311" max="2311" width="17.7109375" style="470" customWidth="1"/>
    <col min="2312" max="2313" width="9.140625" style="470"/>
    <col min="2314" max="2314" width="12.7109375" style="470" bestFit="1" customWidth="1"/>
    <col min="2315" max="2559" width="9.140625" style="470"/>
    <col min="2560" max="2560" width="3.85546875" style="470" customWidth="1"/>
    <col min="2561" max="2561" width="41" style="470" customWidth="1"/>
    <col min="2562" max="2562" width="26.5703125" style="470" customWidth="1"/>
    <col min="2563" max="2563" width="14.5703125" style="470" customWidth="1"/>
    <col min="2564" max="2566" width="14.85546875" style="470" customWidth="1"/>
    <col min="2567" max="2567" width="17.7109375" style="470" customWidth="1"/>
    <col min="2568" max="2569" width="9.140625" style="470"/>
    <col min="2570" max="2570" width="12.7109375" style="470" bestFit="1" customWidth="1"/>
    <col min="2571" max="2815" width="9.140625" style="470"/>
    <col min="2816" max="2816" width="3.85546875" style="470" customWidth="1"/>
    <col min="2817" max="2817" width="41" style="470" customWidth="1"/>
    <col min="2818" max="2818" width="26.5703125" style="470" customWidth="1"/>
    <col min="2819" max="2819" width="14.5703125" style="470" customWidth="1"/>
    <col min="2820" max="2822" width="14.85546875" style="470" customWidth="1"/>
    <col min="2823" max="2823" width="17.7109375" style="470" customWidth="1"/>
    <col min="2824" max="2825" width="9.140625" style="470"/>
    <col min="2826" max="2826" width="12.7109375" style="470" bestFit="1" customWidth="1"/>
    <col min="2827" max="3071" width="9.140625" style="470"/>
    <col min="3072" max="3072" width="3.85546875" style="470" customWidth="1"/>
    <col min="3073" max="3073" width="41" style="470" customWidth="1"/>
    <col min="3074" max="3074" width="26.5703125" style="470" customWidth="1"/>
    <col min="3075" max="3075" width="14.5703125" style="470" customWidth="1"/>
    <col min="3076" max="3078" width="14.85546875" style="470" customWidth="1"/>
    <col min="3079" max="3079" width="17.7109375" style="470" customWidth="1"/>
    <col min="3080" max="3081" width="9.140625" style="470"/>
    <col min="3082" max="3082" width="12.7109375" style="470" bestFit="1" customWidth="1"/>
    <col min="3083" max="3327" width="9.140625" style="470"/>
    <col min="3328" max="3328" width="3.85546875" style="470" customWidth="1"/>
    <col min="3329" max="3329" width="41" style="470" customWidth="1"/>
    <col min="3330" max="3330" width="26.5703125" style="470" customWidth="1"/>
    <col min="3331" max="3331" width="14.5703125" style="470" customWidth="1"/>
    <col min="3332" max="3334" width="14.85546875" style="470" customWidth="1"/>
    <col min="3335" max="3335" width="17.7109375" style="470" customWidth="1"/>
    <col min="3336" max="3337" width="9.140625" style="470"/>
    <col min="3338" max="3338" width="12.7109375" style="470" bestFit="1" customWidth="1"/>
    <col min="3339" max="3583" width="9.140625" style="470"/>
    <col min="3584" max="3584" width="3.85546875" style="470" customWidth="1"/>
    <col min="3585" max="3585" width="41" style="470" customWidth="1"/>
    <col min="3586" max="3586" width="26.5703125" style="470" customWidth="1"/>
    <col min="3587" max="3587" width="14.5703125" style="470" customWidth="1"/>
    <col min="3588" max="3590" width="14.85546875" style="470" customWidth="1"/>
    <col min="3591" max="3591" width="17.7109375" style="470" customWidth="1"/>
    <col min="3592" max="3593" width="9.140625" style="470"/>
    <col min="3594" max="3594" width="12.7109375" style="470" bestFit="1" customWidth="1"/>
    <col min="3595" max="3839" width="9.140625" style="470"/>
    <col min="3840" max="3840" width="3.85546875" style="470" customWidth="1"/>
    <col min="3841" max="3841" width="41" style="470" customWidth="1"/>
    <col min="3842" max="3842" width="26.5703125" style="470" customWidth="1"/>
    <col min="3843" max="3843" width="14.5703125" style="470" customWidth="1"/>
    <col min="3844" max="3846" width="14.85546875" style="470" customWidth="1"/>
    <col min="3847" max="3847" width="17.7109375" style="470" customWidth="1"/>
    <col min="3848" max="3849" width="9.140625" style="470"/>
    <col min="3850" max="3850" width="12.7109375" style="470" bestFit="1" customWidth="1"/>
    <col min="3851" max="4095" width="9.140625" style="470"/>
    <col min="4096" max="4096" width="3.85546875" style="470" customWidth="1"/>
    <col min="4097" max="4097" width="41" style="470" customWidth="1"/>
    <col min="4098" max="4098" width="26.5703125" style="470" customWidth="1"/>
    <col min="4099" max="4099" width="14.5703125" style="470" customWidth="1"/>
    <col min="4100" max="4102" width="14.85546875" style="470" customWidth="1"/>
    <col min="4103" max="4103" width="17.7109375" style="470" customWidth="1"/>
    <col min="4104" max="4105" width="9.140625" style="470"/>
    <col min="4106" max="4106" width="12.7109375" style="470" bestFit="1" customWidth="1"/>
    <col min="4107" max="4351" width="9.140625" style="470"/>
    <col min="4352" max="4352" width="3.85546875" style="470" customWidth="1"/>
    <col min="4353" max="4353" width="41" style="470" customWidth="1"/>
    <col min="4354" max="4354" width="26.5703125" style="470" customWidth="1"/>
    <col min="4355" max="4355" width="14.5703125" style="470" customWidth="1"/>
    <col min="4356" max="4358" width="14.85546875" style="470" customWidth="1"/>
    <col min="4359" max="4359" width="17.7109375" style="470" customWidth="1"/>
    <col min="4360" max="4361" width="9.140625" style="470"/>
    <col min="4362" max="4362" width="12.7109375" style="470" bestFit="1" customWidth="1"/>
    <col min="4363" max="4607" width="9.140625" style="470"/>
    <col min="4608" max="4608" width="3.85546875" style="470" customWidth="1"/>
    <col min="4609" max="4609" width="41" style="470" customWidth="1"/>
    <col min="4610" max="4610" width="26.5703125" style="470" customWidth="1"/>
    <col min="4611" max="4611" width="14.5703125" style="470" customWidth="1"/>
    <col min="4612" max="4614" width="14.85546875" style="470" customWidth="1"/>
    <col min="4615" max="4615" width="17.7109375" style="470" customWidth="1"/>
    <col min="4616" max="4617" width="9.140625" style="470"/>
    <col min="4618" max="4618" width="12.7109375" style="470" bestFit="1" customWidth="1"/>
    <col min="4619" max="4863" width="9.140625" style="470"/>
    <col min="4864" max="4864" width="3.85546875" style="470" customWidth="1"/>
    <col min="4865" max="4865" width="41" style="470" customWidth="1"/>
    <col min="4866" max="4866" width="26.5703125" style="470" customWidth="1"/>
    <col min="4867" max="4867" width="14.5703125" style="470" customWidth="1"/>
    <col min="4868" max="4870" width="14.85546875" style="470" customWidth="1"/>
    <col min="4871" max="4871" width="17.7109375" style="470" customWidth="1"/>
    <col min="4872" max="4873" width="9.140625" style="470"/>
    <col min="4874" max="4874" width="12.7109375" style="470" bestFit="1" customWidth="1"/>
    <col min="4875" max="5119" width="9.140625" style="470"/>
    <col min="5120" max="5120" width="3.85546875" style="470" customWidth="1"/>
    <col min="5121" max="5121" width="41" style="470" customWidth="1"/>
    <col min="5122" max="5122" width="26.5703125" style="470" customWidth="1"/>
    <col min="5123" max="5123" width="14.5703125" style="470" customWidth="1"/>
    <col min="5124" max="5126" width="14.85546875" style="470" customWidth="1"/>
    <col min="5127" max="5127" width="17.7109375" style="470" customWidth="1"/>
    <col min="5128" max="5129" width="9.140625" style="470"/>
    <col min="5130" max="5130" width="12.7109375" style="470" bestFit="1" customWidth="1"/>
    <col min="5131" max="5375" width="9.140625" style="470"/>
    <col min="5376" max="5376" width="3.85546875" style="470" customWidth="1"/>
    <col min="5377" max="5377" width="41" style="470" customWidth="1"/>
    <col min="5378" max="5378" width="26.5703125" style="470" customWidth="1"/>
    <col min="5379" max="5379" width="14.5703125" style="470" customWidth="1"/>
    <col min="5380" max="5382" width="14.85546875" style="470" customWidth="1"/>
    <col min="5383" max="5383" width="17.7109375" style="470" customWidth="1"/>
    <col min="5384" max="5385" width="9.140625" style="470"/>
    <col min="5386" max="5386" width="12.7109375" style="470" bestFit="1" customWidth="1"/>
    <col min="5387" max="5631" width="9.140625" style="470"/>
    <col min="5632" max="5632" width="3.85546875" style="470" customWidth="1"/>
    <col min="5633" max="5633" width="41" style="470" customWidth="1"/>
    <col min="5634" max="5634" width="26.5703125" style="470" customWidth="1"/>
    <col min="5635" max="5635" width="14.5703125" style="470" customWidth="1"/>
    <col min="5636" max="5638" width="14.85546875" style="470" customWidth="1"/>
    <col min="5639" max="5639" width="17.7109375" style="470" customWidth="1"/>
    <col min="5640" max="5641" width="9.140625" style="470"/>
    <col min="5642" max="5642" width="12.7109375" style="470" bestFit="1" customWidth="1"/>
    <col min="5643" max="5887" width="9.140625" style="470"/>
    <col min="5888" max="5888" width="3.85546875" style="470" customWidth="1"/>
    <col min="5889" max="5889" width="41" style="470" customWidth="1"/>
    <col min="5890" max="5890" width="26.5703125" style="470" customWidth="1"/>
    <col min="5891" max="5891" width="14.5703125" style="470" customWidth="1"/>
    <col min="5892" max="5894" width="14.85546875" style="470" customWidth="1"/>
    <col min="5895" max="5895" width="17.7109375" style="470" customWidth="1"/>
    <col min="5896" max="5897" width="9.140625" style="470"/>
    <col min="5898" max="5898" width="12.7109375" style="470" bestFit="1" customWidth="1"/>
    <col min="5899" max="6143" width="9.140625" style="470"/>
    <col min="6144" max="6144" width="3.85546875" style="470" customWidth="1"/>
    <col min="6145" max="6145" width="41" style="470" customWidth="1"/>
    <col min="6146" max="6146" width="26.5703125" style="470" customWidth="1"/>
    <col min="6147" max="6147" width="14.5703125" style="470" customWidth="1"/>
    <col min="6148" max="6150" width="14.85546875" style="470" customWidth="1"/>
    <col min="6151" max="6151" width="17.7109375" style="470" customWidth="1"/>
    <col min="6152" max="6153" width="9.140625" style="470"/>
    <col min="6154" max="6154" width="12.7109375" style="470" bestFit="1" customWidth="1"/>
    <col min="6155" max="6399" width="9.140625" style="470"/>
    <col min="6400" max="6400" width="3.85546875" style="470" customWidth="1"/>
    <col min="6401" max="6401" width="41" style="470" customWidth="1"/>
    <col min="6402" max="6402" width="26.5703125" style="470" customWidth="1"/>
    <col min="6403" max="6403" width="14.5703125" style="470" customWidth="1"/>
    <col min="6404" max="6406" width="14.85546875" style="470" customWidth="1"/>
    <col min="6407" max="6407" width="17.7109375" style="470" customWidth="1"/>
    <col min="6408" max="6409" width="9.140625" style="470"/>
    <col min="6410" max="6410" width="12.7109375" style="470" bestFit="1" customWidth="1"/>
    <col min="6411" max="6655" width="9.140625" style="470"/>
    <col min="6656" max="6656" width="3.85546875" style="470" customWidth="1"/>
    <col min="6657" max="6657" width="41" style="470" customWidth="1"/>
    <col min="6658" max="6658" width="26.5703125" style="470" customWidth="1"/>
    <col min="6659" max="6659" width="14.5703125" style="470" customWidth="1"/>
    <col min="6660" max="6662" width="14.85546875" style="470" customWidth="1"/>
    <col min="6663" max="6663" width="17.7109375" style="470" customWidth="1"/>
    <col min="6664" max="6665" width="9.140625" style="470"/>
    <col min="6666" max="6666" width="12.7109375" style="470" bestFit="1" customWidth="1"/>
    <col min="6667" max="6911" width="9.140625" style="470"/>
    <col min="6912" max="6912" width="3.85546875" style="470" customWidth="1"/>
    <col min="6913" max="6913" width="41" style="470" customWidth="1"/>
    <col min="6914" max="6914" width="26.5703125" style="470" customWidth="1"/>
    <col min="6915" max="6915" width="14.5703125" style="470" customWidth="1"/>
    <col min="6916" max="6918" width="14.85546875" style="470" customWidth="1"/>
    <col min="6919" max="6919" width="17.7109375" style="470" customWidth="1"/>
    <col min="6920" max="6921" width="9.140625" style="470"/>
    <col min="6922" max="6922" width="12.7109375" style="470" bestFit="1" customWidth="1"/>
    <col min="6923" max="7167" width="9.140625" style="470"/>
    <col min="7168" max="7168" width="3.85546875" style="470" customWidth="1"/>
    <col min="7169" max="7169" width="41" style="470" customWidth="1"/>
    <col min="7170" max="7170" width="26.5703125" style="470" customWidth="1"/>
    <col min="7171" max="7171" width="14.5703125" style="470" customWidth="1"/>
    <col min="7172" max="7174" width="14.85546875" style="470" customWidth="1"/>
    <col min="7175" max="7175" width="17.7109375" style="470" customWidth="1"/>
    <col min="7176" max="7177" width="9.140625" style="470"/>
    <col min="7178" max="7178" width="12.7109375" style="470" bestFit="1" customWidth="1"/>
    <col min="7179" max="7423" width="9.140625" style="470"/>
    <col min="7424" max="7424" width="3.85546875" style="470" customWidth="1"/>
    <col min="7425" max="7425" width="41" style="470" customWidth="1"/>
    <col min="7426" max="7426" width="26.5703125" style="470" customWidth="1"/>
    <col min="7427" max="7427" width="14.5703125" style="470" customWidth="1"/>
    <col min="7428" max="7430" width="14.85546875" style="470" customWidth="1"/>
    <col min="7431" max="7431" width="17.7109375" style="470" customWidth="1"/>
    <col min="7432" max="7433" width="9.140625" style="470"/>
    <col min="7434" max="7434" width="12.7109375" style="470" bestFit="1" customWidth="1"/>
    <col min="7435" max="7679" width="9.140625" style="470"/>
    <col min="7680" max="7680" width="3.85546875" style="470" customWidth="1"/>
    <col min="7681" max="7681" width="41" style="470" customWidth="1"/>
    <col min="7682" max="7682" width="26.5703125" style="470" customWidth="1"/>
    <col min="7683" max="7683" width="14.5703125" style="470" customWidth="1"/>
    <col min="7684" max="7686" width="14.85546875" style="470" customWidth="1"/>
    <col min="7687" max="7687" width="17.7109375" style="470" customWidth="1"/>
    <col min="7688" max="7689" width="9.140625" style="470"/>
    <col min="7690" max="7690" width="12.7109375" style="470" bestFit="1" customWidth="1"/>
    <col min="7691" max="7935" width="9.140625" style="470"/>
    <col min="7936" max="7936" width="3.85546875" style="470" customWidth="1"/>
    <col min="7937" max="7937" width="41" style="470" customWidth="1"/>
    <col min="7938" max="7938" width="26.5703125" style="470" customWidth="1"/>
    <col min="7939" max="7939" width="14.5703125" style="470" customWidth="1"/>
    <col min="7940" max="7942" width="14.85546875" style="470" customWidth="1"/>
    <col min="7943" max="7943" width="17.7109375" style="470" customWidth="1"/>
    <col min="7944" max="7945" width="9.140625" style="470"/>
    <col min="7946" max="7946" width="12.7109375" style="470" bestFit="1" customWidth="1"/>
    <col min="7947" max="8191" width="9.140625" style="470"/>
    <col min="8192" max="8192" width="3.85546875" style="470" customWidth="1"/>
    <col min="8193" max="8193" width="41" style="470" customWidth="1"/>
    <col min="8194" max="8194" width="26.5703125" style="470" customWidth="1"/>
    <col min="8195" max="8195" width="14.5703125" style="470" customWidth="1"/>
    <col min="8196" max="8198" width="14.85546875" style="470" customWidth="1"/>
    <col min="8199" max="8199" width="17.7109375" style="470" customWidth="1"/>
    <col min="8200" max="8201" width="9.140625" style="470"/>
    <col min="8202" max="8202" width="12.7109375" style="470" bestFit="1" customWidth="1"/>
    <col min="8203" max="8447" width="9.140625" style="470"/>
    <col min="8448" max="8448" width="3.85546875" style="470" customWidth="1"/>
    <col min="8449" max="8449" width="41" style="470" customWidth="1"/>
    <col min="8450" max="8450" width="26.5703125" style="470" customWidth="1"/>
    <col min="8451" max="8451" width="14.5703125" style="470" customWidth="1"/>
    <col min="8452" max="8454" width="14.85546875" style="470" customWidth="1"/>
    <col min="8455" max="8455" width="17.7109375" style="470" customWidth="1"/>
    <col min="8456" max="8457" width="9.140625" style="470"/>
    <col min="8458" max="8458" width="12.7109375" style="470" bestFit="1" customWidth="1"/>
    <col min="8459" max="8703" width="9.140625" style="470"/>
    <col min="8704" max="8704" width="3.85546875" style="470" customWidth="1"/>
    <col min="8705" max="8705" width="41" style="470" customWidth="1"/>
    <col min="8706" max="8706" width="26.5703125" style="470" customWidth="1"/>
    <col min="8707" max="8707" width="14.5703125" style="470" customWidth="1"/>
    <col min="8708" max="8710" width="14.85546875" style="470" customWidth="1"/>
    <col min="8711" max="8711" width="17.7109375" style="470" customWidth="1"/>
    <col min="8712" max="8713" width="9.140625" style="470"/>
    <col min="8714" max="8714" width="12.7109375" style="470" bestFit="1" customWidth="1"/>
    <col min="8715" max="8959" width="9.140625" style="470"/>
    <col min="8960" max="8960" width="3.85546875" style="470" customWidth="1"/>
    <col min="8961" max="8961" width="41" style="470" customWidth="1"/>
    <col min="8962" max="8962" width="26.5703125" style="470" customWidth="1"/>
    <col min="8963" max="8963" width="14.5703125" style="470" customWidth="1"/>
    <col min="8964" max="8966" width="14.85546875" style="470" customWidth="1"/>
    <col min="8967" max="8967" width="17.7109375" style="470" customWidth="1"/>
    <col min="8968" max="8969" width="9.140625" style="470"/>
    <col min="8970" max="8970" width="12.7109375" style="470" bestFit="1" customWidth="1"/>
    <col min="8971" max="9215" width="9.140625" style="470"/>
    <col min="9216" max="9216" width="3.85546875" style="470" customWidth="1"/>
    <col min="9217" max="9217" width="41" style="470" customWidth="1"/>
    <col min="9218" max="9218" width="26.5703125" style="470" customWidth="1"/>
    <col min="9219" max="9219" width="14.5703125" style="470" customWidth="1"/>
    <col min="9220" max="9222" width="14.85546875" style="470" customWidth="1"/>
    <col min="9223" max="9223" width="17.7109375" style="470" customWidth="1"/>
    <col min="9224" max="9225" width="9.140625" style="470"/>
    <col min="9226" max="9226" width="12.7109375" style="470" bestFit="1" customWidth="1"/>
    <col min="9227" max="9471" width="9.140625" style="470"/>
    <col min="9472" max="9472" width="3.85546875" style="470" customWidth="1"/>
    <col min="9473" max="9473" width="41" style="470" customWidth="1"/>
    <col min="9474" max="9474" width="26.5703125" style="470" customWidth="1"/>
    <col min="9475" max="9475" width="14.5703125" style="470" customWidth="1"/>
    <col min="9476" max="9478" width="14.85546875" style="470" customWidth="1"/>
    <col min="9479" max="9479" width="17.7109375" style="470" customWidth="1"/>
    <col min="9480" max="9481" width="9.140625" style="470"/>
    <col min="9482" max="9482" width="12.7109375" style="470" bestFit="1" customWidth="1"/>
    <col min="9483" max="9727" width="9.140625" style="470"/>
    <col min="9728" max="9728" width="3.85546875" style="470" customWidth="1"/>
    <col min="9729" max="9729" width="41" style="470" customWidth="1"/>
    <col min="9730" max="9730" width="26.5703125" style="470" customWidth="1"/>
    <col min="9731" max="9731" width="14.5703125" style="470" customWidth="1"/>
    <col min="9732" max="9734" width="14.85546875" style="470" customWidth="1"/>
    <col min="9735" max="9735" width="17.7109375" style="470" customWidth="1"/>
    <col min="9736" max="9737" width="9.140625" style="470"/>
    <col min="9738" max="9738" width="12.7109375" style="470" bestFit="1" customWidth="1"/>
    <col min="9739" max="9983" width="9.140625" style="470"/>
    <col min="9984" max="9984" width="3.85546875" style="470" customWidth="1"/>
    <col min="9985" max="9985" width="41" style="470" customWidth="1"/>
    <col min="9986" max="9986" width="26.5703125" style="470" customWidth="1"/>
    <col min="9987" max="9987" width="14.5703125" style="470" customWidth="1"/>
    <col min="9988" max="9990" width="14.85546875" style="470" customWidth="1"/>
    <col min="9991" max="9991" width="17.7109375" style="470" customWidth="1"/>
    <col min="9992" max="9993" width="9.140625" style="470"/>
    <col min="9994" max="9994" width="12.7109375" style="470" bestFit="1" customWidth="1"/>
    <col min="9995" max="10239" width="9.140625" style="470"/>
    <col min="10240" max="10240" width="3.85546875" style="470" customWidth="1"/>
    <col min="10241" max="10241" width="41" style="470" customWidth="1"/>
    <col min="10242" max="10242" width="26.5703125" style="470" customWidth="1"/>
    <col min="10243" max="10243" width="14.5703125" style="470" customWidth="1"/>
    <col min="10244" max="10246" width="14.85546875" style="470" customWidth="1"/>
    <col min="10247" max="10247" width="17.7109375" style="470" customWidth="1"/>
    <col min="10248" max="10249" width="9.140625" style="470"/>
    <col min="10250" max="10250" width="12.7109375" style="470" bestFit="1" customWidth="1"/>
    <col min="10251" max="10495" width="9.140625" style="470"/>
    <col min="10496" max="10496" width="3.85546875" style="470" customWidth="1"/>
    <col min="10497" max="10497" width="41" style="470" customWidth="1"/>
    <col min="10498" max="10498" width="26.5703125" style="470" customWidth="1"/>
    <col min="10499" max="10499" width="14.5703125" style="470" customWidth="1"/>
    <col min="10500" max="10502" width="14.85546875" style="470" customWidth="1"/>
    <col min="10503" max="10503" width="17.7109375" style="470" customWidth="1"/>
    <col min="10504" max="10505" width="9.140625" style="470"/>
    <col min="10506" max="10506" width="12.7109375" style="470" bestFit="1" customWidth="1"/>
    <col min="10507" max="10751" width="9.140625" style="470"/>
    <col min="10752" max="10752" width="3.85546875" style="470" customWidth="1"/>
    <col min="10753" max="10753" width="41" style="470" customWidth="1"/>
    <col min="10754" max="10754" width="26.5703125" style="470" customWidth="1"/>
    <col min="10755" max="10755" width="14.5703125" style="470" customWidth="1"/>
    <col min="10756" max="10758" width="14.85546875" style="470" customWidth="1"/>
    <col min="10759" max="10759" width="17.7109375" style="470" customWidth="1"/>
    <col min="10760" max="10761" width="9.140625" style="470"/>
    <col min="10762" max="10762" width="12.7109375" style="470" bestFit="1" customWidth="1"/>
    <col min="10763" max="11007" width="9.140625" style="470"/>
    <col min="11008" max="11008" width="3.85546875" style="470" customWidth="1"/>
    <col min="11009" max="11009" width="41" style="470" customWidth="1"/>
    <col min="11010" max="11010" width="26.5703125" style="470" customWidth="1"/>
    <col min="11011" max="11011" width="14.5703125" style="470" customWidth="1"/>
    <col min="11012" max="11014" width="14.85546875" style="470" customWidth="1"/>
    <col min="11015" max="11015" width="17.7109375" style="470" customWidth="1"/>
    <col min="11016" max="11017" width="9.140625" style="470"/>
    <col min="11018" max="11018" width="12.7109375" style="470" bestFit="1" customWidth="1"/>
    <col min="11019" max="11263" width="9.140625" style="470"/>
    <col min="11264" max="11264" width="3.85546875" style="470" customWidth="1"/>
    <col min="11265" max="11265" width="41" style="470" customWidth="1"/>
    <col min="11266" max="11266" width="26.5703125" style="470" customWidth="1"/>
    <col min="11267" max="11267" width="14.5703125" style="470" customWidth="1"/>
    <col min="11268" max="11270" width="14.85546875" style="470" customWidth="1"/>
    <col min="11271" max="11271" width="17.7109375" style="470" customWidth="1"/>
    <col min="11272" max="11273" width="9.140625" style="470"/>
    <col min="11274" max="11274" width="12.7109375" style="470" bestFit="1" customWidth="1"/>
    <col min="11275" max="11519" width="9.140625" style="470"/>
    <col min="11520" max="11520" width="3.85546875" style="470" customWidth="1"/>
    <col min="11521" max="11521" width="41" style="470" customWidth="1"/>
    <col min="11522" max="11522" width="26.5703125" style="470" customWidth="1"/>
    <col min="11523" max="11523" width="14.5703125" style="470" customWidth="1"/>
    <col min="11524" max="11526" width="14.85546875" style="470" customWidth="1"/>
    <col min="11527" max="11527" width="17.7109375" style="470" customWidth="1"/>
    <col min="11528" max="11529" width="9.140625" style="470"/>
    <col min="11530" max="11530" width="12.7109375" style="470" bestFit="1" customWidth="1"/>
    <col min="11531" max="11775" width="9.140625" style="470"/>
    <col min="11776" max="11776" width="3.85546875" style="470" customWidth="1"/>
    <col min="11777" max="11777" width="41" style="470" customWidth="1"/>
    <col min="11778" max="11778" width="26.5703125" style="470" customWidth="1"/>
    <col min="11779" max="11779" width="14.5703125" style="470" customWidth="1"/>
    <col min="11780" max="11782" width="14.85546875" style="470" customWidth="1"/>
    <col min="11783" max="11783" width="17.7109375" style="470" customWidth="1"/>
    <col min="11784" max="11785" width="9.140625" style="470"/>
    <col min="11786" max="11786" width="12.7109375" style="470" bestFit="1" customWidth="1"/>
    <col min="11787" max="12031" width="9.140625" style="470"/>
    <col min="12032" max="12032" width="3.85546875" style="470" customWidth="1"/>
    <col min="12033" max="12033" width="41" style="470" customWidth="1"/>
    <col min="12034" max="12034" width="26.5703125" style="470" customWidth="1"/>
    <col min="12035" max="12035" width="14.5703125" style="470" customWidth="1"/>
    <col min="12036" max="12038" width="14.85546875" style="470" customWidth="1"/>
    <col min="12039" max="12039" width="17.7109375" style="470" customWidth="1"/>
    <col min="12040" max="12041" width="9.140625" style="470"/>
    <col min="12042" max="12042" width="12.7109375" style="470" bestFit="1" customWidth="1"/>
    <col min="12043" max="12287" width="9.140625" style="470"/>
    <col min="12288" max="12288" width="3.85546875" style="470" customWidth="1"/>
    <col min="12289" max="12289" width="41" style="470" customWidth="1"/>
    <col min="12290" max="12290" width="26.5703125" style="470" customWidth="1"/>
    <col min="12291" max="12291" width="14.5703125" style="470" customWidth="1"/>
    <col min="12292" max="12294" width="14.85546875" style="470" customWidth="1"/>
    <col min="12295" max="12295" width="17.7109375" style="470" customWidth="1"/>
    <col min="12296" max="12297" width="9.140625" style="470"/>
    <col min="12298" max="12298" width="12.7109375" style="470" bestFit="1" customWidth="1"/>
    <col min="12299" max="12543" width="9.140625" style="470"/>
    <col min="12544" max="12544" width="3.85546875" style="470" customWidth="1"/>
    <col min="12545" max="12545" width="41" style="470" customWidth="1"/>
    <col min="12546" max="12546" width="26.5703125" style="470" customWidth="1"/>
    <col min="12547" max="12547" width="14.5703125" style="470" customWidth="1"/>
    <col min="12548" max="12550" width="14.85546875" style="470" customWidth="1"/>
    <col min="12551" max="12551" width="17.7109375" style="470" customWidth="1"/>
    <col min="12552" max="12553" width="9.140625" style="470"/>
    <col min="12554" max="12554" width="12.7109375" style="470" bestFit="1" customWidth="1"/>
    <col min="12555" max="12799" width="9.140625" style="470"/>
    <col min="12800" max="12800" width="3.85546875" style="470" customWidth="1"/>
    <col min="12801" max="12801" width="41" style="470" customWidth="1"/>
    <col min="12802" max="12802" width="26.5703125" style="470" customWidth="1"/>
    <col min="12803" max="12803" width="14.5703125" style="470" customWidth="1"/>
    <col min="12804" max="12806" width="14.85546875" style="470" customWidth="1"/>
    <col min="12807" max="12807" width="17.7109375" style="470" customWidth="1"/>
    <col min="12808" max="12809" width="9.140625" style="470"/>
    <col min="12810" max="12810" width="12.7109375" style="470" bestFit="1" customWidth="1"/>
    <col min="12811" max="13055" width="9.140625" style="470"/>
    <col min="13056" max="13056" width="3.85546875" style="470" customWidth="1"/>
    <col min="13057" max="13057" width="41" style="470" customWidth="1"/>
    <col min="13058" max="13058" width="26.5703125" style="470" customWidth="1"/>
    <col min="13059" max="13059" width="14.5703125" style="470" customWidth="1"/>
    <col min="13060" max="13062" width="14.85546875" style="470" customWidth="1"/>
    <col min="13063" max="13063" width="17.7109375" style="470" customWidth="1"/>
    <col min="13064" max="13065" width="9.140625" style="470"/>
    <col min="13066" max="13066" width="12.7109375" style="470" bestFit="1" customWidth="1"/>
    <col min="13067" max="13311" width="9.140625" style="470"/>
    <col min="13312" max="13312" width="3.85546875" style="470" customWidth="1"/>
    <col min="13313" max="13313" width="41" style="470" customWidth="1"/>
    <col min="13314" max="13314" width="26.5703125" style="470" customWidth="1"/>
    <col min="13315" max="13315" width="14.5703125" style="470" customWidth="1"/>
    <col min="13316" max="13318" width="14.85546875" style="470" customWidth="1"/>
    <col min="13319" max="13319" width="17.7109375" style="470" customWidth="1"/>
    <col min="13320" max="13321" width="9.140625" style="470"/>
    <col min="13322" max="13322" width="12.7109375" style="470" bestFit="1" customWidth="1"/>
    <col min="13323" max="13567" width="9.140625" style="470"/>
    <col min="13568" max="13568" width="3.85546875" style="470" customWidth="1"/>
    <col min="13569" max="13569" width="41" style="470" customWidth="1"/>
    <col min="13570" max="13570" width="26.5703125" style="470" customWidth="1"/>
    <col min="13571" max="13571" width="14.5703125" style="470" customWidth="1"/>
    <col min="13572" max="13574" width="14.85546875" style="470" customWidth="1"/>
    <col min="13575" max="13575" width="17.7109375" style="470" customWidth="1"/>
    <col min="13576" max="13577" width="9.140625" style="470"/>
    <col min="13578" max="13578" width="12.7109375" style="470" bestFit="1" customWidth="1"/>
    <col min="13579" max="13823" width="9.140625" style="470"/>
    <col min="13824" max="13824" width="3.85546875" style="470" customWidth="1"/>
    <col min="13825" max="13825" width="41" style="470" customWidth="1"/>
    <col min="13826" max="13826" width="26.5703125" style="470" customWidth="1"/>
    <col min="13827" max="13827" width="14.5703125" style="470" customWidth="1"/>
    <col min="13828" max="13830" width="14.85546875" style="470" customWidth="1"/>
    <col min="13831" max="13831" width="17.7109375" style="470" customWidth="1"/>
    <col min="13832" max="13833" width="9.140625" style="470"/>
    <col min="13834" max="13834" width="12.7109375" style="470" bestFit="1" customWidth="1"/>
    <col min="13835" max="14079" width="9.140625" style="470"/>
    <col min="14080" max="14080" width="3.85546875" style="470" customWidth="1"/>
    <col min="14081" max="14081" width="41" style="470" customWidth="1"/>
    <col min="14082" max="14082" width="26.5703125" style="470" customWidth="1"/>
    <col min="14083" max="14083" width="14.5703125" style="470" customWidth="1"/>
    <col min="14084" max="14086" width="14.85546875" style="470" customWidth="1"/>
    <col min="14087" max="14087" width="17.7109375" style="470" customWidth="1"/>
    <col min="14088" max="14089" width="9.140625" style="470"/>
    <col min="14090" max="14090" width="12.7109375" style="470" bestFit="1" customWidth="1"/>
    <col min="14091" max="14335" width="9.140625" style="470"/>
    <col min="14336" max="14336" width="3.85546875" style="470" customWidth="1"/>
    <col min="14337" max="14337" width="41" style="470" customWidth="1"/>
    <col min="14338" max="14338" width="26.5703125" style="470" customWidth="1"/>
    <col min="14339" max="14339" width="14.5703125" style="470" customWidth="1"/>
    <col min="14340" max="14342" width="14.85546875" style="470" customWidth="1"/>
    <col min="14343" max="14343" width="17.7109375" style="470" customWidth="1"/>
    <col min="14344" max="14345" width="9.140625" style="470"/>
    <col min="14346" max="14346" width="12.7109375" style="470" bestFit="1" customWidth="1"/>
    <col min="14347" max="14591" width="9.140625" style="470"/>
    <col min="14592" max="14592" width="3.85546875" style="470" customWidth="1"/>
    <col min="14593" max="14593" width="41" style="470" customWidth="1"/>
    <col min="14594" max="14594" width="26.5703125" style="470" customWidth="1"/>
    <col min="14595" max="14595" width="14.5703125" style="470" customWidth="1"/>
    <col min="14596" max="14598" width="14.85546875" style="470" customWidth="1"/>
    <col min="14599" max="14599" width="17.7109375" style="470" customWidth="1"/>
    <col min="14600" max="14601" width="9.140625" style="470"/>
    <col min="14602" max="14602" width="12.7109375" style="470" bestFit="1" customWidth="1"/>
    <col min="14603" max="14847" width="9.140625" style="470"/>
    <col min="14848" max="14848" width="3.85546875" style="470" customWidth="1"/>
    <col min="14849" max="14849" width="41" style="470" customWidth="1"/>
    <col min="14850" max="14850" width="26.5703125" style="470" customWidth="1"/>
    <col min="14851" max="14851" width="14.5703125" style="470" customWidth="1"/>
    <col min="14852" max="14854" width="14.85546875" style="470" customWidth="1"/>
    <col min="14855" max="14855" width="17.7109375" style="470" customWidth="1"/>
    <col min="14856" max="14857" width="9.140625" style="470"/>
    <col min="14858" max="14858" width="12.7109375" style="470" bestFit="1" customWidth="1"/>
    <col min="14859" max="15103" width="9.140625" style="470"/>
    <col min="15104" max="15104" width="3.85546875" style="470" customWidth="1"/>
    <col min="15105" max="15105" width="41" style="470" customWidth="1"/>
    <col min="15106" max="15106" width="26.5703125" style="470" customWidth="1"/>
    <col min="15107" max="15107" width="14.5703125" style="470" customWidth="1"/>
    <col min="15108" max="15110" width="14.85546875" style="470" customWidth="1"/>
    <col min="15111" max="15111" width="17.7109375" style="470" customWidth="1"/>
    <col min="15112" max="15113" width="9.140625" style="470"/>
    <col min="15114" max="15114" width="12.7109375" style="470" bestFit="1" customWidth="1"/>
    <col min="15115" max="15359" width="9.140625" style="470"/>
    <col min="15360" max="15360" width="3.85546875" style="470" customWidth="1"/>
    <col min="15361" max="15361" width="41" style="470" customWidth="1"/>
    <col min="15362" max="15362" width="26.5703125" style="470" customWidth="1"/>
    <col min="15363" max="15363" width="14.5703125" style="470" customWidth="1"/>
    <col min="15364" max="15366" width="14.85546875" style="470" customWidth="1"/>
    <col min="15367" max="15367" width="17.7109375" style="470" customWidth="1"/>
    <col min="15368" max="15369" width="9.140625" style="470"/>
    <col min="15370" max="15370" width="12.7109375" style="470" bestFit="1" customWidth="1"/>
    <col min="15371" max="15615" width="9.140625" style="470"/>
    <col min="15616" max="15616" width="3.85546875" style="470" customWidth="1"/>
    <col min="15617" max="15617" width="41" style="470" customWidth="1"/>
    <col min="15618" max="15618" width="26.5703125" style="470" customWidth="1"/>
    <col min="15619" max="15619" width="14.5703125" style="470" customWidth="1"/>
    <col min="15620" max="15622" width="14.85546875" style="470" customWidth="1"/>
    <col min="15623" max="15623" width="17.7109375" style="470" customWidth="1"/>
    <col min="15624" max="15625" width="9.140625" style="470"/>
    <col min="15626" max="15626" width="12.7109375" style="470" bestFit="1" customWidth="1"/>
    <col min="15627" max="15871" width="9.140625" style="470"/>
    <col min="15872" max="15872" width="3.85546875" style="470" customWidth="1"/>
    <col min="15873" max="15873" width="41" style="470" customWidth="1"/>
    <col min="15874" max="15874" width="26.5703125" style="470" customWidth="1"/>
    <col min="15875" max="15875" width="14.5703125" style="470" customWidth="1"/>
    <col min="15876" max="15878" width="14.85546875" style="470" customWidth="1"/>
    <col min="15879" max="15879" width="17.7109375" style="470" customWidth="1"/>
    <col min="15880" max="15881" width="9.140625" style="470"/>
    <col min="15882" max="15882" width="12.7109375" style="470" bestFit="1" customWidth="1"/>
    <col min="15883" max="16127" width="9.140625" style="470"/>
    <col min="16128" max="16128" width="3.85546875" style="470" customWidth="1"/>
    <col min="16129" max="16129" width="41" style="470" customWidth="1"/>
    <col min="16130" max="16130" width="26.5703125" style="470" customWidth="1"/>
    <col min="16131" max="16131" width="14.5703125" style="470" customWidth="1"/>
    <col min="16132" max="16134" width="14.85546875" style="470" customWidth="1"/>
    <col min="16135" max="16135" width="17.7109375" style="470" customWidth="1"/>
    <col min="16136" max="16137" width="9.140625" style="470"/>
    <col min="16138" max="16138" width="12.7109375" style="470" bestFit="1" customWidth="1"/>
    <col min="16139" max="16384" width="9.140625" style="470"/>
  </cols>
  <sheetData>
    <row r="1" spans="1:8">
      <c r="A1" s="642" t="s">
        <v>481</v>
      </c>
      <c r="B1" s="642"/>
    </row>
    <row r="2" spans="1:8" ht="21" customHeight="1">
      <c r="A2" s="654" t="s">
        <v>480</v>
      </c>
      <c r="B2" s="654"/>
      <c r="C2" s="654"/>
      <c r="D2" s="654"/>
      <c r="E2" s="654"/>
      <c r="F2" s="654"/>
      <c r="G2" s="654"/>
      <c r="H2" s="654"/>
    </row>
    <row r="3" spans="1:8" ht="20.25" customHeight="1">
      <c r="A3" s="654" t="s">
        <v>457</v>
      </c>
      <c r="B3" s="654"/>
      <c r="C3" s="654"/>
      <c r="D3" s="654"/>
      <c r="E3" s="654"/>
      <c r="F3" s="654"/>
      <c r="G3" s="654"/>
      <c r="H3" s="654"/>
    </row>
    <row r="4" spans="1:8" ht="54" customHeight="1">
      <c r="A4" s="650" t="s">
        <v>374</v>
      </c>
      <c r="B4" s="650"/>
      <c r="C4" s="651" t="s">
        <v>483</v>
      </c>
      <c r="D4" s="651"/>
      <c r="E4" s="651"/>
      <c r="F4" s="651"/>
      <c r="G4" s="651"/>
      <c r="H4" s="651"/>
    </row>
    <row r="5" spans="1:8">
      <c r="A5" s="649"/>
      <c r="B5" s="649"/>
      <c r="C5" s="649"/>
      <c r="D5" s="649"/>
      <c r="E5" s="649"/>
      <c r="F5" s="629"/>
      <c r="G5" s="629"/>
      <c r="H5" s="629"/>
    </row>
    <row r="6" spans="1:8" ht="15.75" customHeight="1">
      <c r="A6" s="650" t="s">
        <v>365</v>
      </c>
      <c r="B6" s="650"/>
      <c r="C6" s="651"/>
      <c r="D6" s="651"/>
      <c r="E6" s="651"/>
      <c r="F6" s="651"/>
      <c r="G6" s="651"/>
      <c r="H6" s="651"/>
    </row>
    <row r="7" spans="1:8">
      <c r="A7" s="649"/>
      <c r="B7" s="649"/>
      <c r="C7" s="649"/>
      <c r="D7" s="649"/>
      <c r="E7" s="649"/>
      <c r="F7" s="629"/>
      <c r="G7" s="629"/>
      <c r="H7" s="629"/>
    </row>
    <row r="8" spans="1:8" ht="15.75" customHeight="1">
      <c r="A8" s="650" t="s">
        <v>375</v>
      </c>
      <c r="B8" s="650"/>
      <c r="C8" s="651" t="s">
        <v>477</v>
      </c>
      <c r="D8" s="651"/>
      <c r="E8" s="651"/>
      <c r="F8" s="651"/>
      <c r="G8" s="651"/>
      <c r="H8" s="651"/>
    </row>
    <row r="9" spans="1:8" ht="15.75">
      <c r="A9" s="630"/>
      <c r="B9" s="631"/>
      <c r="C9" s="631"/>
      <c r="D9" s="631"/>
      <c r="E9" s="631"/>
      <c r="F9" s="631"/>
      <c r="G9" s="631"/>
      <c r="H9" s="631"/>
    </row>
    <row r="10" spans="1:8" ht="15.75">
      <c r="A10" s="630" t="s">
        <v>479</v>
      </c>
      <c r="B10" s="631"/>
      <c r="C10" s="631"/>
      <c r="D10" s="631"/>
      <c r="E10" s="631"/>
      <c r="F10" s="631"/>
      <c r="G10" s="631"/>
      <c r="H10" s="631"/>
    </row>
    <row r="11" spans="1:8" ht="15" customHeight="1">
      <c r="A11" s="652" t="s">
        <v>8</v>
      </c>
      <c r="B11" s="652" t="s">
        <v>458</v>
      </c>
      <c r="C11" s="644" t="s">
        <v>459</v>
      </c>
      <c r="D11" s="652" t="s">
        <v>482</v>
      </c>
      <c r="E11" s="652"/>
      <c r="F11" s="652"/>
      <c r="G11" s="652"/>
      <c r="H11" s="652"/>
    </row>
    <row r="12" spans="1:8" ht="15.75" customHeight="1">
      <c r="A12" s="652"/>
      <c r="B12" s="652"/>
      <c r="C12" s="653"/>
      <c r="D12" s="652" t="s">
        <v>460</v>
      </c>
      <c r="E12" s="652" t="s">
        <v>461</v>
      </c>
      <c r="F12" s="644" t="s">
        <v>462</v>
      </c>
      <c r="G12" s="644" t="s">
        <v>463</v>
      </c>
      <c r="H12" s="644" t="s">
        <v>464</v>
      </c>
    </row>
    <row r="13" spans="1:8" ht="15.75" customHeight="1">
      <c r="A13" s="652"/>
      <c r="B13" s="652"/>
      <c r="C13" s="645"/>
      <c r="D13" s="652"/>
      <c r="E13" s="652"/>
      <c r="F13" s="645"/>
      <c r="G13" s="645"/>
      <c r="H13" s="645"/>
    </row>
    <row r="14" spans="1:8" ht="15.75">
      <c r="A14" s="632">
        <v>1</v>
      </c>
      <c r="B14" s="633" t="s">
        <v>73</v>
      </c>
      <c r="C14" s="632" t="s">
        <v>71</v>
      </c>
      <c r="D14" s="634">
        <f>'Геодезия (2)'!J40</f>
        <v>166099.72</v>
      </c>
      <c r="E14" s="632"/>
      <c r="F14" s="632"/>
      <c r="G14" s="632"/>
      <c r="H14" s="634">
        <f>SUM(D14:E14)</f>
        <v>166099.72</v>
      </c>
    </row>
    <row r="15" spans="1:8" ht="15.75">
      <c r="A15" s="632">
        <v>2</v>
      </c>
      <c r="B15" s="633" t="s">
        <v>465</v>
      </c>
      <c r="C15" s="632" t="s">
        <v>72</v>
      </c>
      <c r="D15" s="634">
        <f>'Геология (2)'!J40</f>
        <v>312610.14</v>
      </c>
      <c r="E15" s="632"/>
      <c r="F15" s="632"/>
      <c r="G15" s="632"/>
      <c r="H15" s="634">
        <f>SUM(D15:E15)</f>
        <v>312610.14</v>
      </c>
    </row>
    <row r="16" spans="1:8" ht="15.75">
      <c r="A16" s="632">
        <v>3</v>
      </c>
      <c r="B16" s="633" t="s">
        <v>225</v>
      </c>
      <c r="C16" s="632" t="s">
        <v>7</v>
      </c>
      <c r="D16" s="634">
        <f>'Экология (2)'!J40</f>
        <v>81988.2</v>
      </c>
      <c r="E16" s="632"/>
      <c r="F16" s="632"/>
      <c r="G16" s="632"/>
      <c r="H16" s="634">
        <f>SUM(D16:E16)</f>
        <v>81988.2</v>
      </c>
    </row>
    <row r="17" spans="1:8" ht="31.5">
      <c r="A17" s="632">
        <v>4</v>
      </c>
      <c r="B17" s="633" t="s">
        <v>466</v>
      </c>
      <c r="C17" s="632" t="s">
        <v>75</v>
      </c>
      <c r="D17" s="634">
        <f>Гидрометеорология!L33</f>
        <v>69451.02</v>
      </c>
      <c r="E17" s="632"/>
      <c r="F17" s="632"/>
      <c r="G17" s="632"/>
      <c r="H17" s="634">
        <f>SUM(D17:E17)</f>
        <v>69451.02</v>
      </c>
    </row>
    <row r="18" spans="1:8" ht="25.5" customHeight="1">
      <c r="A18" s="632">
        <v>5</v>
      </c>
      <c r="B18" s="633" t="s">
        <v>467</v>
      </c>
      <c r="C18" s="632" t="s">
        <v>224</v>
      </c>
      <c r="D18" s="634"/>
      <c r="E18" s="634">
        <f>'Проектные работы'!F15*0.4</f>
        <v>341570.51600000006</v>
      </c>
      <c r="F18" s="634"/>
      <c r="G18" s="634"/>
      <c r="H18" s="634">
        <f>SUM(D18:G18)</f>
        <v>341570.51600000006</v>
      </c>
    </row>
    <row r="19" spans="1:8" ht="22.5" customHeight="1">
      <c r="A19" s="632">
        <v>6</v>
      </c>
      <c r="B19" s="633" t="s">
        <v>472</v>
      </c>
      <c r="C19" s="632" t="s">
        <v>260</v>
      </c>
      <c r="D19" s="634"/>
      <c r="E19" s="634"/>
      <c r="F19" s="634">
        <f>ЗУР!F15</f>
        <v>279716.09999999998</v>
      </c>
      <c r="G19" s="634"/>
      <c r="H19" s="634">
        <f>SUM(D19:G19)</f>
        <v>279716.09999999998</v>
      </c>
    </row>
    <row r="20" spans="1:8" ht="21" customHeight="1">
      <c r="A20" s="632">
        <v>7</v>
      </c>
      <c r="B20" s="633" t="s">
        <v>468</v>
      </c>
      <c r="C20" s="632" t="s">
        <v>224</v>
      </c>
      <c r="D20" s="634"/>
      <c r="E20" s="634">
        <f>'Проектные работы'!F15*0.6</f>
        <v>512355.77399999998</v>
      </c>
      <c r="F20" s="634"/>
      <c r="G20" s="634"/>
      <c r="H20" s="634">
        <f>SUM(D20:G20)</f>
        <v>512355.77399999998</v>
      </c>
    </row>
    <row r="21" spans="1:8" ht="66.75" customHeight="1">
      <c r="A21" s="632">
        <v>8</v>
      </c>
      <c r="B21" s="234" t="s">
        <v>473</v>
      </c>
      <c r="C21" s="632" t="s">
        <v>262</v>
      </c>
      <c r="D21" s="634"/>
      <c r="E21" s="634"/>
      <c r="F21" s="634"/>
      <c r="G21" s="634">
        <f>Экспертиза!L13</f>
        <v>358841.82793726487</v>
      </c>
      <c r="H21" s="634">
        <f>SUM(D21:G21)</f>
        <v>358841.82793726487</v>
      </c>
    </row>
    <row r="22" spans="1:8" ht="17.25" customHeight="1">
      <c r="A22" s="632">
        <v>9</v>
      </c>
      <c r="B22" s="639" t="s">
        <v>478</v>
      </c>
      <c r="C22" s="632" t="s">
        <v>330</v>
      </c>
      <c r="D22" s="634"/>
      <c r="E22" s="634"/>
      <c r="F22" s="634"/>
      <c r="G22" s="641">
        <v>258546.625402823</v>
      </c>
      <c r="H22" s="634">
        <f>SUM(C22:G22)</f>
        <v>258546.625402823</v>
      </c>
    </row>
    <row r="23" spans="1:8" ht="15.75">
      <c r="A23" s="632">
        <v>10</v>
      </c>
      <c r="B23" s="646" t="s">
        <v>469</v>
      </c>
      <c r="C23" s="647"/>
      <c r="D23" s="634">
        <f>SUM(D14:D22)</f>
        <v>630149.07999999996</v>
      </c>
      <c r="E23" s="634">
        <f>SUM(E14:E22)</f>
        <v>853926.29</v>
      </c>
      <c r="F23" s="634">
        <f>SUM(F14:F22)</f>
        <v>279716.09999999998</v>
      </c>
      <c r="G23" s="634">
        <f>SUM(G14:G22)</f>
        <v>617388.4533400879</v>
      </c>
      <c r="H23" s="635">
        <f>SUM(H14:H22)</f>
        <v>2381179.9233400878</v>
      </c>
    </row>
    <row r="24" spans="1:8" ht="15.75">
      <c r="A24" s="632">
        <v>12</v>
      </c>
      <c r="B24" s="646" t="s">
        <v>470</v>
      </c>
      <c r="C24" s="647"/>
      <c r="D24" s="634">
        <f>D23*0.2</f>
        <v>126029.81599999999</v>
      </c>
      <c r="E24" s="634">
        <f t="shared" ref="E24:H24" si="0">E23*0.2</f>
        <v>170785.25800000003</v>
      </c>
      <c r="F24" s="634">
        <f t="shared" si="0"/>
        <v>55943.22</v>
      </c>
      <c r="G24" s="634">
        <f t="shared" si="0"/>
        <v>123477.69066801759</v>
      </c>
      <c r="H24" s="634">
        <f t="shared" si="0"/>
        <v>476235.9846680176</v>
      </c>
    </row>
    <row r="25" spans="1:8" ht="15.75">
      <c r="A25" s="632">
        <v>13</v>
      </c>
      <c r="B25" s="646" t="s">
        <v>471</v>
      </c>
      <c r="C25" s="647"/>
      <c r="D25" s="636">
        <f>D23+D24</f>
        <v>756178.89599999995</v>
      </c>
      <c r="E25" s="636">
        <f t="shared" ref="E25:H25" si="1">E23+E24</f>
        <v>1024711.5480000001</v>
      </c>
      <c r="F25" s="636">
        <f t="shared" si="1"/>
        <v>335659.31999999995</v>
      </c>
      <c r="G25" s="636">
        <f t="shared" si="1"/>
        <v>740866.1440081055</v>
      </c>
      <c r="H25" s="636">
        <f t="shared" si="1"/>
        <v>2857415.9080081051</v>
      </c>
    </row>
    <row r="26" spans="1:8" ht="15.75">
      <c r="A26" s="630"/>
      <c r="B26" s="631"/>
      <c r="C26" s="631"/>
      <c r="D26" s="631"/>
      <c r="E26" s="631"/>
      <c r="F26" s="631"/>
      <c r="G26" s="631"/>
      <c r="H26" s="637"/>
    </row>
    <row r="27" spans="1:8">
      <c r="A27" s="638"/>
      <c r="B27" s="631"/>
      <c r="C27" s="631"/>
      <c r="D27" s="631"/>
      <c r="E27" s="631"/>
      <c r="F27" s="631"/>
      <c r="G27" s="631"/>
      <c r="H27" s="631"/>
    </row>
    <row r="28" spans="1:8">
      <c r="A28" s="472"/>
      <c r="B28" s="468"/>
      <c r="C28" s="475"/>
      <c r="D28" s="480"/>
      <c r="E28" s="481"/>
      <c r="F28" s="481"/>
      <c r="G28" s="479"/>
      <c r="H28" s="640"/>
    </row>
    <row r="29" spans="1:8">
      <c r="A29" s="476"/>
      <c r="B29" s="468"/>
      <c r="C29" s="648"/>
      <c r="D29" s="648"/>
      <c r="E29" s="648"/>
      <c r="F29" s="648"/>
      <c r="G29" s="648"/>
    </row>
    <row r="30" spans="1:8">
      <c r="A30" s="643"/>
      <c r="B30" s="643"/>
      <c r="C30" s="643"/>
      <c r="D30" s="482"/>
      <c r="E30" s="468"/>
      <c r="F30" s="468"/>
    </row>
  </sheetData>
  <mergeCells count="25">
    <mergeCell ref="A2:H2"/>
    <mergeCell ref="A3:H3"/>
    <mergeCell ref="A4:B4"/>
    <mergeCell ref="C4:H4"/>
    <mergeCell ref="A5:E5"/>
    <mergeCell ref="D12:D13"/>
    <mergeCell ref="E12:E13"/>
    <mergeCell ref="F12:F13"/>
    <mergeCell ref="A6:B6"/>
    <mergeCell ref="C6:H6"/>
    <mergeCell ref="A1:B1"/>
    <mergeCell ref="A30:C30"/>
    <mergeCell ref="G12:G13"/>
    <mergeCell ref="H12:H13"/>
    <mergeCell ref="B23:C23"/>
    <mergeCell ref="B24:C24"/>
    <mergeCell ref="B25:C25"/>
    <mergeCell ref="C29:G29"/>
    <mergeCell ref="A7:E7"/>
    <mergeCell ref="A8:B8"/>
    <mergeCell ref="C8:H8"/>
    <mergeCell ref="A11:A13"/>
    <mergeCell ref="B11:B13"/>
    <mergeCell ref="C11:C13"/>
    <mergeCell ref="D11:H11"/>
  </mergeCells>
  <pageMargins left="0.7" right="0.7" top="0.75" bottom="0.75" header="0.3" footer="0.3"/>
  <pageSetup paperSize="9" scale="6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7" zoomScaleNormal="100" zoomScaleSheetLayoutView="100" workbookViewId="0">
      <selection activeCell="C21" sqref="C21"/>
    </sheetView>
  </sheetViews>
  <sheetFormatPr defaultRowHeight="12.75"/>
  <cols>
    <col min="1" max="1" width="5" style="2" customWidth="1"/>
    <col min="2" max="2" width="12.7109375" style="2" customWidth="1"/>
    <col min="3" max="3" width="47.7109375" style="2" customWidth="1"/>
    <col min="4" max="4" width="24.42578125" style="2" customWidth="1"/>
    <col min="5" max="5" width="35.5703125" style="2" customWidth="1"/>
    <col min="6" max="6" width="9.5703125" style="2" bestFit="1" customWidth="1"/>
    <col min="7" max="252" width="9.140625" style="2"/>
    <col min="253" max="253" width="6" style="2" customWidth="1"/>
    <col min="254" max="254" width="7.5703125" style="2" customWidth="1"/>
    <col min="255" max="255" width="25.140625" style="2" customWidth="1"/>
    <col min="256" max="256" width="7.5703125" style="2" customWidth="1"/>
    <col min="257" max="258" width="9.140625" style="2"/>
    <col min="259" max="259" width="12.42578125" style="2" customWidth="1"/>
    <col min="260" max="260" width="14.42578125" style="2" customWidth="1"/>
    <col min="261" max="261" width="9.140625" style="2"/>
    <col min="262" max="262" width="9.5703125" style="2" bestFit="1" customWidth="1"/>
    <col min="263" max="508" width="9.140625" style="2"/>
    <col min="509" max="509" width="6" style="2" customWidth="1"/>
    <col min="510" max="510" width="7.5703125" style="2" customWidth="1"/>
    <col min="511" max="511" width="25.140625" style="2" customWidth="1"/>
    <col min="512" max="512" width="7.5703125" style="2" customWidth="1"/>
    <col min="513" max="514" width="9.140625" style="2"/>
    <col min="515" max="515" width="12.42578125" style="2" customWidth="1"/>
    <col min="516" max="516" width="14.42578125" style="2" customWidth="1"/>
    <col min="517" max="517" width="9.140625" style="2"/>
    <col min="518" max="518" width="9.5703125" style="2" bestFit="1" customWidth="1"/>
    <col min="519" max="764" width="9.140625" style="2"/>
    <col min="765" max="765" width="6" style="2" customWidth="1"/>
    <col min="766" max="766" width="7.5703125" style="2" customWidth="1"/>
    <col min="767" max="767" width="25.140625" style="2" customWidth="1"/>
    <col min="768" max="768" width="7.5703125" style="2" customWidth="1"/>
    <col min="769" max="770" width="9.140625" style="2"/>
    <col min="771" max="771" width="12.42578125" style="2" customWidth="1"/>
    <col min="772" max="772" width="14.42578125" style="2" customWidth="1"/>
    <col min="773" max="773" width="9.140625" style="2"/>
    <col min="774" max="774" width="9.5703125" style="2" bestFit="1" customWidth="1"/>
    <col min="775" max="1020" width="9.140625" style="2"/>
    <col min="1021" max="1021" width="6" style="2" customWidth="1"/>
    <col min="1022" max="1022" width="7.5703125" style="2" customWidth="1"/>
    <col min="1023" max="1023" width="25.140625" style="2" customWidth="1"/>
    <col min="1024" max="1024" width="7.5703125" style="2" customWidth="1"/>
    <col min="1025" max="1026" width="9.140625" style="2"/>
    <col min="1027" max="1027" width="12.42578125" style="2" customWidth="1"/>
    <col min="1028" max="1028" width="14.42578125" style="2" customWidth="1"/>
    <col min="1029" max="1029" width="9.140625" style="2"/>
    <col min="1030" max="1030" width="9.5703125" style="2" bestFit="1" customWidth="1"/>
    <col min="1031" max="1276" width="9.140625" style="2"/>
    <col min="1277" max="1277" width="6" style="2" customWidth="1"/>
    <col min="1278" max="1278" width="7.5703125" style="2" customWidth="1"/>
    <col min="1279" max="1279" width="25.140625" style="2" customWidth="1"/>
    <col min="1280" max="1280" width="7.5703125" style="2" customWidth="1"/>
    <col min="1281" max="1282" width="9.140625" style="2"/>
    <col min="1283" max="1283" width="12.42578125" style="2" customWidth="1"/>
    <col min="1284" max="1284" width="14.42578125" style="2" customWidth="1"/>
    <col min="1285" max="1285" width="9.140625" style="2"/>
    <col min="1286" max="1286" width="9.5703125" style="2" bestFit="1" customWidth="1"/>
    <col min="1287" max="1532" width="9.140625" style="2"/>
    <col min="1533" max="1533" width="6" style="2" customWidth="1"/>
    <col min="1534" max="1534" width="7.5703125" style="2" customWidth="1"/>
    <col min="1535" max="1535" width="25.140625" style="2" customWidth="1"/>
    <col min="1536" max="1536" width="7.5703125" style="2" customWidth="1"/>
    <col min="1537" max="1538" width="9.140625" style="2"/>
    <col min="1539" max="1539" width="12.42578125" style="2" customWidth="1"/>
    <col min="1540" max="1540" width="14.42578125" style="2" customWidth="1"/>
    <col min="1541" max="1541" width="9.140625" style="2"/>
    <col min="1542" max="1542" width="9.5703125" style="2" bestFit="1" customWidth="1"/>
    <col min="1543" max="1788" width="9.140625" style="2"/>
    <col min="1789" max="1789" width="6" style="2" customWidth="1"/>
    <col min="1790" max="1790" width="7.5703125" style="2" customWidth="1"/>
    <col min="1791" max="1791" width="25.140625" style="2" customWidth="1"/>
    <col min="1792" max="1792" width="7.5703125" style="2" customWidth="1"/>
    <col min="1793" max="1794" width="9.140625" style="2"/>
    <col min="1795" max="1795" width="12.42578125" style="2" customWidth="1"/>
    <col min="1796" max="1796" width="14.42578125" style="2" customWidth="1"/>
    <col min="1797" max="1797" width="9.140625" style="2"/>
    <col min="1798" max="1798" width="9.5703125" style="2" bestFit="1" customWidth="1"/>
    <col min="1799" max="2044" width="9.140625" style="2"/>
    <col min="2045" max="2045" width="6" style="2" customWidth="1"/>
    <col min="2046" max="2046" width="7.5703125" style="2" customWidth="1"/>
    <col min="2047" max="2047" width="25.140625" style="2" customWidth="1"/>
    <col min="2048" max="2048" width="7.5703125" style="2" customWidth="1"/>
    <col min="2049" max="2050" width="9.140625" style="2"/>
    <col min="2051" max="2051" width="12.42578125" style="2" customWidth="1"/>
    <col min="2052" max="2052" width="14.42578125" style="2" customWidth="1"/>
    <col min="2053" max="2053" width="9.140625" style="2"/>
    <col min="2054" max="2054" width="9.5703125" style="2" bestFit="1" customWidth="1"/>
    <col min="2055" max="2300" width="9.140625" style="2"/>
    <col min="2301" max="2301" width="6" style="2" customWidth="1"/>
    <col min="2302" max="2302" width="7.5703125" style="2" customWidth="1"/>
    <col min="2303" max="2303" width="25.140625" style="2" customWidth="1"/>
    <col min="2304" max="2304" width="7.5703125" style="2" customWidth="1"/>
    <col min="2305" max="2306" width="9.140625" style="2"/>
    <col min="2307" max="2307" width="12.42578125" style="2" customWidth="1"/>
    <col min="2308" max="2308" width="14.42578125" style="2" customWidth="1"/>
    <col min="2309" max="2309" width="9.140625" style="2"/>
    <col min="2310" max="2310" width="9.5703125" style="2" bestFit="1" customWidth="1"/>
    <col min="2311" max="2556" width="9.140625" style="2"/>
    <col min="2557" max="2557" width="6" style="2" customWidth="1"/>
    <col min="2558" max="2558" width="7.5703125" style="2" customWidth="1"/>
    <col min="2559" max="2559" width="25.140625" style="2" customWidth="1"/>
    <col min="2560" max="2560" width="7.5703125" style="2" customWidth="1"/>
    <col min="2561" max="2562" width="9.140625" style="2"/>
    <col min="2563" max="2563" width="12.42578125" style="2" customWidth="1"/>
    <col min="2564" max="2564" width="14.42578125" style="2" customWidth="1"/>
    <col min="2565" max="2565" width="9.140625" style="2"/>
    <col min="2566" max="2566" width="9.5703125" style="2" bestFit="1" customWidth="1"/>
    <col min="2567" max="2812" width="9.140625" style="2"/>
    <col min="2813" max="2813" width="6" style="2" customWidth="1"/>
    <col min="2814" max="2814" width="7.5703125" style="2" customWidth="1"/>
    <col min="2815" max="2815" width="25.140625" style="2" customWidth="1"/>
    <col min="2816" max="2816" width="7.5703125" style="2" customWidth="1"/>
    <col min="2817" max="2818" width="9.140625" style="2"/>
    <col min="2819" max="2819" width="12.42578125" style="2" customWidth="1"/>
    <col min="2820" max="2820" width="14.42578125" style="2" customWidth="1"/>
    <col min="2821" max="2821" width="9.140625" style="2"/>
    <col min="2822" max="2822" width="9.5703125" style="2" bestFit="1" customWidth="1"/>
    <col min="2823" max="3068" width="9.140625" style="2"/>
    <col min="3069" max="3069" width="6" style="2" customWidth="1"/>
    <col min="3070" max="3070" width="7.5703125" style="2" customWidth="1"/>
    <col min="3071" max="3071" width="25.140625" style="2" customWidth="1"/>
    <col min="3072" max="3072" width="7.5703125" style="2" customWidth="1"/>
    <col min="3073" max="3074" width="9.140625" style="2"/>
    <col min="3075" max="3075" width="12.42578125" style="2" customWidth="1"/>
    <col min="3076" max="3076" width="14.42578125" style="2" customWidth="1"/>
    <col min="3077" max="3077" width="9.140625" style="2"/>
    <col min="3078" max="3078" width="9.5703125" style="2" bestFit="1" customWidth="1"/>
    <col min="3079" max="3324" width="9.140625" style="2"/>
    <col min="3325" max="3325" width="6" style="2" customWidth="1"/>
    <col min="3326" max="3326" width="7.5703125" style="2" customWidth="1"/>
    <col min="3327" max="3327" width="25.140625" style="2" customWidth="1"/>
    <col min="3328" max="3328" width="7.5703125" style="2" customWidth="1"/>
    <col min="3329" max="3330" width="9.140625" style="2"/>
    <col min="3331" max="3331" width="12.42578125" style="2" customWidth="1"/>
    <col min="3332" max="3332" width="14.42578125" style="2" customWidth="1"/>
    <col min="3333" max="3333" width="9.140625" style="2"/>
    <col min="3334" max="3334" width="9.5703125" style="2" bestFit="1" customWidth="1"/>
    <col min="3335" max="3580" width="9.140625" style="2"/>
    <col min="3581" max="3581" width="6" style="2" customWidth="1"/>
    <col min="3582" max="3582" width="7.5703125" style="2" customWidth="1"/>
    <col min="3583" max="3583" width="25.140625" style="2" customWidth="1"/>
    <col min="3584" max="3584" width="7.5703125" style="2" customWidth="1"/>
    <col min="3585" max="3586" width="9.140625" style="2"/>
    <col min="3587" max="3587" width="12.42578125" style="2" customWidth="1"/>
    <col min="3588" max="3588" width="14.42578125" style="2" customWidth="1"/>
    <col min="3589" max="3589" width="9.140625" style="2"/>
    <col min="3590" max="3590" width="9.5703125" style="2" bestFit="1" customWidth="1"/>
    <col min="3591" max="3836" width="9.140625" style="2"/>
    <col min="3837" max="3837" width="6" style="2" customWidth="1"/>
    <col min="3838" max="3838" width="7.5703125" style="2" customWidth="1"/>
    <col min="3839" max="3839" width="25.140625" style="2" customWidth="1"/>
    <col min="3840" max="3840" width="7.5703125" style="2" customWidth="1"/>
    <col min="3841" max="3842" width="9.140625" style="2"/>
    <col min="3843" max="3843" width="12.42578125" style="2" customWidth="1"/>
    <col min="3844" max="3844" width="14.42578125" style="2" customWidth="1"/>
    <col min="3845" max="3845" width="9.140625" style="2"/>
    <col min="3846" max="3846" width="9.5703125" style="2" bestFit="1" customWidth="1"/>
    <col min="3847" max="4092" width="9.140625" style="2"/>
    <col min="4093" max="4093" width="6" style="2" customWidth="1"/>
    <col min="4094" max="4094" width="7.5703125" style="2" customWidth="1"/>
    <col min="4095" max="4095" width="25.140625" style="2" customWidth="1"/>
    <col min="4096" max="4096" width="7.5703125" style="2" customWidth="1"/>
    <col min="4097" max="4098" width="9.140625" style="2"/>
    <col min="4099" max="4099" width="12.42578125" style="2" customWidth="1"/>
    <col min="4100" max="4100" width="14.42578125" style="2" customWidth="1"/>
    <col min="4101" max="4101" width="9.140625" style="2"/>
    <col min="4102" max="4102" width="9.5703125" style="2" bestFit="1" customWidth="1"/>
    <col min="4103" max="4348" width="9.140625" style="2"/>
    <col min="4349" max="4349" width="6" style="2" customWidth="1"/>
    <col min="4350" max="4350" width="7.5703125" style="2" customWidth="1"/>
    <col min="4351" max="4351" width="25.140625" style="2" customWidth="1"/>
    <col min="4352" max="4352" width="7.5703125" style="2" customWidth="1"/>
    <col min="4353" max="4354" width="9.140625" style="2"/>
    <col min="4355" max="4355" width="12.42578125" style="2" customWidth="1"/>
    <col min="4356" max="4356" width="14.42578125" style="2" customWidth="1"/>
    <col min="4357" max="4357" width="9.140625" style="2"/>
    <col min="4358" max="4358" width="9.5703125" style="2" bestFit="1" customWidth="1"/>
    <col min="4359" max="4604" width="9.140625" style="2"/>
    <col min="4605" max="4605" width="6" style="2" customWidth="1"/>
    <col min="4606" max="4606" width="7.5703125" style="2" customWidth="1"/>
    <col min="4607" max="4607" width="25.140625" style="2" customWidth="1"/>
    <col min="4608" max="4608" width="7.5703125" style="2" customWidth="1"/>
    <col min="4609" max="4610" width="9.140625" style="2"/>
    <col min="4611" max="4611" width="12.42578125" style="2" customWidth="1"/>
    <col min="4612" max="4612" width="14.42578125" style="2" customWidth="1"/>
    <col min="4613" max="4613" width="9.140625" style="2"/>
    <col min="4614" max="4614" width="9.5703125" style="2" bestFit="1" customWidth="1"/>
    <col min="4615" max="4860" width="9.140625" style="2"/>
    <col min="4861" max="4861" width="6" style="2" customWidth="1"/>
    <col min="4862" max="4862" width="7.5703125" style="2" customWidth="1"/>
    <col min="4863" max="4863" width="25.140625" style="2" customWidth="1"/>
    <col min="4864" max="4864" width="7.5703125" style="2" customWidth="1"/>
    <col min="4865" max="4866" width="9.140625" style="2"/>
    <col min="4867" max="4867" width="12.42578125" style="2" customWidth="1"/>
    <col min="4868" max="4868" width="14.42578125" style="2" customWidth="1"/>
    <col min="4869" max="4869" width="9.140625" style="2"/>
    <col min="4870" max="4870" width="9.5703125" style="2" bestFit="1" customWidth="1"/>
    <col min="4871" max="5116" width="9.140625" style="2"/>
    <col min="5117" max="5117" width="6" style="2" customWidth="1"/>
    <col min="5118" max="5118" width="7.5703125" style="2" customWidth="1"/>
    <col min="5119" max="5119" width="25.140625" style="2" customWidth="1"/>
    <col min="5120" max="5120" width="7.5703125" style="2" customWidth="1"/>
    <col min="5121" max="5122" width="9.140625" style="2"/>
    <col min="5123" max="5123" width="12.42578125" style="2" customWidth="1"/>
    <col min="5124" max="5124" width="14.42578125" style="2" customWidth="1"/>
    <col min="5125" max="5125" width="9.140625" style="2"/>
    <col min="5126" max="5126" width="9.5703125" style="2" bestFit="1" customWidth="1"/>
    <col min="5127" max="5372" width="9.140625" style="2"/>
    <col min="5373" max="5373" width="6" style="2" customWidth="1"/>
    <col min="5374" max="5374" width="7.5703125" style="2" customWidth="1"/>
    <col min="5375" max="5375" width="25.140625" style="2" customWidth="1"/>
    <col min="5376" max="5376" width="7.5703125" style="2" customWidth="1"/>
    <col min="5377" max="5378" width="9.140625" style="2"/>
    <col min="5379" max="5379" width="12.42578125" style="2" customWidth="1"/>
    <col min="5380" max="5380" width="14.42578125" style="2" customWidth="1"/>
    <col min="5381" max="5381" width="9.140625" style="2"/>
    <col min="5382" max="5382" width="9.5703125" style="2" bestFit="1" customWidth="1"/>
    <col min="5383" max="5628" width="9.140625" style="2"/>
    <col min="5629" max="5629" width="6" style="2" customWidth="1"/>
    <col min="5630" max="5630" width="7.5703125" style="2" customWidth="1"/>
    <col min="5631" max="5631" width="25.140625" style="2" customWidth="1"/>
    <col min="5632" max="5632" width="7.5703125" style="2" customWidth="1"/>
    <col min="5633" max="5634" width="9.140625" style="2"/>
    <col min="5635" max="5635" width="12.42578125" style="2" customWidth="1"/>
    <col min="5636" max="5636" width="14.42578125" style="2" customWidth="1"/>
    <col min="5637" max="5637" width="9.140625" style="2"/>
    <col min="5638" max="5638" width="9.5703125" style="2" bestFit="1" customWidth="1"/>
    <col min="5639" max="5884" width="9.140625" style="2"/>
    <col min="5885" max="5885" width="6" style="2" customWidth="1"/>
    <col min="5886" max="5886" width="7.5703125" style="2" customWidth="1"/>
    <col min="5887" max="5887" width="25.140625" style="2" customWidth="1"/>
    <col min="5888" max="5888" width="7.5703125" style="2" customWidth="1"/>
    <col min="5889" max="5890" width="9.140625" style="2"/>
    <col min="5891" max="5891" width="12.42578125" style="2" customWidth="1"/>
    <col min="5892" max="5892" width="14.42578125" style="2" customWidth="1"/>
    <col min="5893" max="5893" width="9.140625" style="2"/>
    <col min="5894" max="5894" width="9.5703125" style="2" bestFit="1" customWidth="1"/>
    <col min="5895" max="6140" width="9.140625" style="2"/>
    <col min="6141" max="6141" width="6" style="2" customWidth="1"/>
    <col min="6142" max="6142" width="7.5703125" style="2" customWidth="1"/>
    <col min="6143" max="6143" width="25.140625" style="2" customWidth="1"/>
    <col min="6144" max="6144" width="7.5703125" style="2" customWidth="1"/>
    <col min="6145" max="6146" width="9.140625" style="2"/>
    <col min="6147" max="6147" width="12.42578125" style="2" customWidth="1"/>
    <col min="6148" max="6148" width="14.42578125" style="2" customWidth="1"/>
    <col min="6149" max="6149" width="9.140625" style="2"/>
    <col min="6150" max="6150" width="9.5703125" style="2" bestFit="1" customWidth="1"/>
    <col min="6151" max="6396" width="9.140625" style="2"/>
    <col min="6397" max="6397" width="6" style="2" customWidth="1"/>
    <col min="6398" max="6398" width="7.5703125" style="2" customWidth="1"/>
    <col min="6399" max="6399" width="25.140625" style="2" customWidth="1"/>
    <col min="6400" max="6400" width="7.5703125" style="2" customWidth="1"/>
    <col min="6401" max="6402" width="9.140625" style="2"/>
    <col min="6403" max="6403" width="12.42578125" style="2" customWidth="1"/>
    <col min="6404" max="6404" width="14.42578125" style="2" customWidth="1"/>
    <col min="6405" max="6405" width="9.140625" style="2"/>
    <col min="6406" max="6406" width="9.5703125" style="2" bestFit="1" customWidth="1"/>
    <col min="6407" max="6652" width="9.140625" style="2"/>
    <col min="6653" max="6653" width="6" style="2" customWidth="1"/>
    <col min="6654" max="6654" width="7.5703125" style="2" customWidth="1"/>
    <col min="6655" max="6655" width="25.140625" style="2" customWidth="1"/>
    <col min="6656" max="6656" width="7.5703125" style="2" customWidth="1"/>
    <col min="6657" max="6658" width="9.140625" style="2"/>
    <col min="6659" max="6659" width="12.42578125" style="2" customWidth="1"/>
    <col min="6660" max="6660" width="14.42578125" style="2" customWidth="1"/>
    <col min="6661" max="6661" width="9.140625" style="2"/>
    <col min="6662" max="6662" width="9.5703125" style="2" bestFit="1" customWidth="1"/>
    <col min="6663" max="6908" width="9.140625" style="2"/>
    <col min="6909" max="6909" width="6" style="2" customWidth="1"/>
    <col min="6910" max="6910" width="7.5703125" style="2" customWidth="1"/>
    <col min="6911" max="6911" width="25.140625" style="2" customWidth="1"/>
    <col min="6912" max="6912" width="7.5703125" style="2" customWidth="1"/>
    <col min="6913" max="6914" width="9.140625" style="2"/>
    <col min="6915" max="6915" width="12.42578125" style="2" customWidth="1"/>
    <col min="6916" max="6916" width="14.42578125" style="2" customWidth="1"/>
    <col min="6917" max="6917" width="9.140625" style="2"/>
    <col min="6918" max="6918" width="9.5703125" style="2" bestFit="1" customWidth="1"/>
    <col min="6919" max="7164" width="9.140625" style="2"/>
    <col min="7165" max="7165" width="6" style="2" customWidth="1"/>
    <col min="7166" max="7166" width="7.5703125" style="2" customWidth="1"/>
    <col min="7167" max="7167" width="25.140625" style="2" customWidth="1"/>
    <col min="7168" max="7168" width="7.5703125" style="2" customWidth="1"/>
    <col min="7169" max="7170" width="9.140625" style="2"/>
    <col min="7171" max="7171" width="12.42578125" style="2" customWidth="1"/>
    <col min="7172" max="7172" width="14.42578125" style="2" customWidth="1"/>
    <col min="7173" max="7173" width="9.140625" style="2"/>
    <col min="7174" max="7174" width="9.5703125" style="2" bestFit="1" customWidth="1"/>
    <col min="7175" max="7420" width="9.140625" style="2"/>
    <col min="7421" max="7421" width="6" style="2" customWidth="1"/>
    <col min="7422" max="7422" width="7.5703125" style="2" customWidth="1"/>
    <col min="7423" max="7423" width="25.140625" style="2" customWidth="1"/>
    <col min="7424" max="7424" width="7.5703125" style="2" customWidth="1"/>
    <col min="7425" max="7426" width="9.140625" style="2"/>
    <col min="7427" max="7427" width="12.42578125" style="2" customWidth="1"/>
    <col min="7428" max="7428" width="14.42578125" style="2" customWidth="1"/>
    <col min="7429" max="7429" width="9.140625" style="2"/>
    <col min="7430" max="7430" width="9.5703125" style="2" bestFit="1" customWidth="1"/>
    <col min="7431" max="7676" width="9.140625" style="2"/>
    <col min="7677" max="7677" width="6" style="2" customWidth="1"/>
    <col min="7678" max="7678" width="7.5703125" style="2" customWidth="1"/>
    <col min="7679" max="7679" width="25.140625" style="2" customWidth="1"/>
    <col min="7680" max="7680" width="7.5703125" style="2" customWidth="1"/>
    <col min="7681" max="7682" width="9.140625" style="2"/>
    <col min="7683" max="7683" width="12.42578125" style="2" customWidth="1"/>
    <col min="7684" max="7684" width="14.42578125" style="2" customWidth="1"/>
    <col min="7685" max="7685" width="9.140625" style="2"/>
    <col min="7686" max="7686" width="9.5703125" style="2" bestFit="1" customWidth="1"/>
    <col min="7687" max="7932" width="9.140625" style="2"/>
    <col min="7933" max="7933" width="6" style="2" customWidth="1"/>
    <col min="7934" max="7934" width="7.5703125" style="2" customWidth="1"/>
    <col min="7935" max="7935" width="25.140625" style="2" customWidth="1"/>
    <col min="7936" max="7936" width="7.5703125" style="2" customWidth="1"/>
    <col min="7937" max="7938" width="9.140625" style="2"/>
    <col min="7939" max="7939" width="12.42578125" style="2" customWidth="1"/>
    <col min="7940" max="7940" width="14.42578125" style="2" customWidth="1"/>
    <col min="7941" max="7941" width="9.140625" style="2"/>
    <col min="7942" max="7942" width="9.5703125" style="2" bestFit="1" customWidth="1"/>
    <col min="7943" max="8188" width="9.140625" style="2"/>
    <col min="8189" max="8189" width="6" style="2" customWidth="1"/>
    <col min="8190" max="8190" width="7.5703125" style="2" customWidth="1"/>
    <col min="8191" max="8191" width="25.140625" style="2" customWidth="1"/>
    <col min="8192" max="8192" width="7.5703125" style="2" customWidth="1"/>
    <col min="8193" max="8194" width="9.140625" style="2"/>
    <col min="8195" max="8195" width="12.42578125" style="2" customWidth="1"/>
    <col min="8196" max="8196" width="14.42578125" style="2" customWidth="1"/>
    <col min="8197" max="8197" width="9.140625" style="2"/>
    <col min="8198" max="8198" width="9.5703125" style="2" bestFit="1" customWidth="1"/>
    <col min="8199" max="8444" width="9.140625" style="2"/>
    <col min="8445" max="8445" width="6" style="2" customWidth="1"/>
    <col min="8446" max="8446" width="7.5703125" style="2" customWidth="1"/>
    <col min="8447" max="8447" width="25.140625" style="2" customWidth="1"/>
    <col min="8448" max="8448" width="7.5703125" style="2" customWidth="1"/>
    <col min="8449" max="8450" width="9.140625" style="2"/>
    <col min="8451" max="8451" width="12.42578125" style="2" customWidth="1"/>
    <col min="8452" max="8452" width="14.42578125" style="2" customWidth="1"/>
    <col min="8453" max="8453" width="9.140625" style="2"/>
    <col min="8454" max="8454" width="9.5703125" style="2" bestFit="1" customWidth="1"/>
    <col min="8455" max="8700" width="9.140625" style="2"/>
    <col min="8701" max="8701" width="6" style="2" customWidth="1"/>
    <col min="8702" max="8702" width="7.5703125" style="2" customWidth="1"/>
    <col min="8703" max="8703" width="25.140625" style="2" customWidth="1"/>
    <col min="8704" max="8704" width="7.5703125" style="2" customWidth="1"/>
    <col min="8705" max="8706" width="9.140625" style="2"/>
    <col min="8707" max="8707" width="12.42578125" style="2" customWidth="1"/>
    <col min="8708" max="8708" width="14.42578125" style="2" customWidth="1"/>
    <col min="8709" max="8709" width="9.140625" style="2"/>
    <col min="8710" max="8710" width="9.5703125" style="2" bestFit="1" customWidth="1"/>
    <col min="8711" max="8956" width="9.140625" style="2"/>
    <col min="8957" max="8957" width="6" style="2" customWidth="1"/>
    <col min="8958" max="8958" width="7.5703125" style="2" customWidth="1"/>
    <col min="8959" max="8959" width="25.140625" style="2" customWidth="1"/>
    <col min="8960" max="8960" width="7.5703125" style="2" customWidth="1"/>
    <col min="8961" max="8962" width="9.140625" style="2"/>
    <col min="8963" max="8963" width="12.42578125" style="2" customWidth="1"/>
    <col min="8964" max="8964" width="14.42578125" style="2" customWidth="1"/>
    <col min="8965" max="8965" width="9.140625" style="2"/>
    <col min="8966" max="8966" width="9.5703125" style="2" bestFit="1" customWidth="1"/>
    <col min="8967" max="9212" width="9.140625" style="2"/>
    <col min="9213" max="9213" width="6" style="2" customWidth="1"/>
    <col min="9214" max="9214" width="7.5703125" style="2" customWidth="1"/>
    <col min="9215" max="9215" width="25.140625" style="2" customWidth="1"/>
    <col min="9216" max="9216" width="7.5703125" style="2" customWidth="1"/>
    <col min="9217" max="9218" width="9.140625" style="2"/>
    <col min="9219" max="9219" width="12.42578125" style="2" customWidth="1"/>
    <col min="9220" max="9220" width="14.42578125" style="2" customWidth="1"/>
    <col min="9221" max="9221" width="9.140625" style="2"/>
    <col min="9222" max="9222" width="9.5703125" style="2" bestFit="1" customWidth="1"/>
    <col min="9223" max="9468" width="9.140625" style="2"/>
    <col min="9469" max="9469" width="6" style="2" customWidth="1"/>
    <col min="9470" max="9470" width="7.5703125" style="2" customWidth="1"/>
    <col min="9471" max="9471" width="25.140625" style="2" customWidth="1"/>
    <col min="9472" max="9472" width="7.5703125" style="2" customWidth="1"/>
    <col min="9473" max="9474" width="9.140625" style="2"/>
    <col min="9475" max="9475" width="12.42578125" style="2" customWidth="1"/>
    <col min="9476" max="9476" width="14.42578125" style="2" customWidth="1"/>
    <col min="9477" max="9477" width="9.140625" style="2"/>
    <col min="9478" max="9478" width="9.5703125" style="2" bestFit="1" customWidth="1"/>
    <col min="9479" max="9724" width="9.140625" style="2"/>
    <col min="9725" max="9725" width="6" style="2" customWidth="1"/>
    <col min="9726" max="9726" width="7.5703125" style="2" customWidth="1"/>
    <col min="9727" max="9727" width="25.140625" style="2" customWidth="1"/>
    <col min="9728" max="9728" width="7.5703125" style="2" customWidth="1"/>
    <col min="9729" max="9730" width="9.140625" style="2"/>
    <col min="9731" max="9731" width="12.42578125" style="2" customWidth="1"/>
    <col min="9732" max="9732" width="14.42578125" style="2" customWidth="1"/>
    <col min="9733" max="9733" width="9.140625" style="2"/>
    <col min="9734" max="9734" width="9.5703125" style="2" bestFit="1" customWidth="1"/>
    <col min="9735" max="9980" width="9.140625" style="2"/>
    <col min="9981" max="9981" width="6" style="2" customWidth="1"/>
    <col min="9982" max="9982" width="7.5703125" style="2" customWidth="1"/>
    <col min="9983" max="9983" width="25.140625" style="2" customWidth="1"/>
    <col min="9984" max="9984" width="7.5703125" style="2" customWidth="1"/>
    <col min="9985" max="9986" width="9.140625" style="2"/>
    <col min="9987" max="9987" width="12.42578125" style="2" customWidth="1"/>
    <col min="9988" max="9988" width="14.42578125" style="2" customWidth="1"/>
    <col min="9989" max="9989" width="9.140625" style="2"/>
    <col min="9990" max="9990" width="9.5703125" style="2" bestFit="1" customWidth="1"/>
    <col min="9991" max="10236" width="9.140625" style="2"/>
    <col min="10237" max="10237" width="6" style="2" customWidth="1"/>
    <col min="10238" max="10238" width="7.5703125" style="2" customWidth="1"/>
    <col min="10239" max="10239" width="25.140625" style="2" customWidth="1"/>
    <col min="10240" max="10240" width="7.5703125" style="2" customWidth="1"/>
    <col min="10241" max="10242" width="9.140625" style="2"/>
    <col min="10243" max="10243" width="12.42578125" style="2" customWidth="1"/>
    <col min="10244" max="10244" width="14.42578125" style="2" customWidth="1"/>
    <col min="10245" max="10245" width="9.140625" style="2"/>
    <col min="10246" max="10246" width="9.5703125" style="2" bestFit="1" customWidth="1"/>
    <col min="10247" max="10492" width="9.140625" style="2"/>
    <col min="10493" max="10493" width="6" style="2" customWidth="1"/>
    <col min="10494" max="10494" width="7.5703125" style="2" customWidth="1"/>
    <col min="10495" max="10495" width="25.140625" style="2" customWidth="1"/>
    <col min="10496" max="10496" width="7.5703125" style="2" customWidth="1"/>
    <col min="10497" max="10498" width="9.140625" style="2"/>
    <col min="10499" max="10499" width="12.42578125" style="2" customWidth="1"/>
    <col min="10500" max="10500" width="14.42578125" style="2" customWidth="1"/>
    <col min="10501" max="10501" width="9.140625" style="2"/>
    <col min="10502" max="10502" width="9.5703125" style="2" bestFit="1" customWidth="1"/>
    <col min="10503" max="10748" width="9.140625" style="2"/>
    <col min="10749" max="10749" width="6" style="2" customWidth="1"/>
    <col min="10750" max="10750" width="7.5703125" style="2" customWidth="1"/>
    <col min="10751" max="10751" width="25.140625" style="2" customWidth="1"/>
    <col min="10752" max="10752" width="7.5703125" style="2" customWidth="1"/>
    <col min="10753" max="10754" width="9.140625" style="2"/>
    <col min="10755" max="10755" width="12.42578125" style="2" customWidth="1"/>
    <col min="10756" max="10756" width="14.42578125" style="2" customWidth="1"/>
    <col min="10757" max="10757" width="9.140625" style="2"/>
    <col min="10758" max="10758" width="9.5703125" style="2" bestFit="1" customWidth="1"/>
    <col min="10759" max="11004" width="9.140625" style="2"/>
    <col min="11005" max="11005" width="6" style="2" customWidth="1"/>
    <col min="11006" max="11006" width="7.5703125" style="2" customWidth="1"/>
    <col min="11007" max="11007" width="25.140625" style="2" customWidth="1"/>
    <col min="11008" max="11008" width="7.5703125" style="2" customWidth="1"/>
    <col min="11009" max="11010" width="9.140625" style="2"/>
    <col min="11011" max="11011" width="12.42578125" style="2" customWidth="1"/>
    <col min="11012" max="11012" width="14.42578125" style="2" customWidth="1"/>
    <col min="11013" max="11013" width="9.140625" style="2"/>
    <col min="11014" max="11014" width="9.5703125" style="2" bestFit="1" customWidth="1"/>
    <col min="11015" max="11260" width="9.140625" style="2"/>
    <col min="11261" max="11261" width="6" style="2" customWidth="1"/>
    <col min="11262" max="11262" width="7.5703125" style="2" customWidth="1"/>
    <col min="11263" max="11263" width="25.140625" style="2" customWidth="1"/>
    <col min="11264" max="11264" width="7.5703125" style="2" customWidth="1"/>
    <col min="11265" max="11266" width="9.140625" style="2"/>
    <col min="11267" max="11267" width="12.42578125" style="2" customWidth="1"/>
    <col min="11268" max="11268" width="14.42578125" style="2" customWidth="1"/>
    <col min="11269" max="11269" width="9.140625" style="2"/>
    <col min="11270" max="11270" width="9.5703125" style="2" bestFit="1" customWidth="1"/>
    <col min="11271" max="11516" width="9.140625" style="2"/>
    <col min="11517" max="11517" width="6" style="2" customWidth="1"/>
    <col min="11518" max="11518" width="7.5703125" style="2" customWidth="1"/>
    <col min="11519" max="11519" width="25.140625" style="2" customWidth="1"/>
    <col min="11520" max="11520" width="7.5703125" style="2" customWidth="1"/>
    <col min="11521" max="11522" width="9.140625" style="2"/>
    <col min="11523" max="11523" width="12.42578125" style="2" customWidth="1"/>
    <col min="11524" max="11524" width="14.42578125" style="2" customWidth="1"/>
    <col min="11525" max="11525" width="9.140625" style="2"/>
    <col min="11526" max="11526" width="9.5703125" style="2" bestFit="1" customWidth="1"/>
    <col min="11527" max="11772" width="9.140625" style="2"/>
    <col min="11773" max="11773" width="6" style="2" customWidth="1"/>
    <col min="11774" max="11774" width="7.5703125" style="2" customWidth="1"/>
    <col min="11775" max="11775" width="25.140625" style="2" customWidth="1"/>
    <col min="11776" max="11776" width="7.5703125" style="2" customWidth="1"/>
    <col min="11777" max="11778" width="9.140625" style="2"/>
    <col min="11779" max="11779" width="12.42578125" style="2" customWidth="1"/>
    <col min="11780" max="11780" width="14.42578125" style="2" customWidth="1"/>
    <col min="11781" max="11781" width="9.140625" style="2"/>
    <col min="11782" max="11782" width="9.5703125" style="2" bestFit="1" customWidth="1"/>
    <col min="11783" max="12028" width="9.140625" style="2"/>
    <col min="12029" max="12029" width="6" style="2" customWidth="1"/>
    <col min="12030" max="12030" width="7.5703125" style="2" customWidth="1"/>
    <col min="12031" max="12031" width="25.140625" style="2" customWidth="1"/>
    <col min="12032" max="12032" width="7.5703125" style="2" customWidth="1"/>
    <col min="12033" max="12034" width="9.140625" style="2"/>
    <col min="12035" max="12035" width="12.42578125" style="2" customWidth="1"/>
    <col min="12036" max="12036" width="14.42578125" style="2" customWidth="1"/>
    <col min="12037" max="12037" width="9.140625" style="2"/>
    <col min="12038" max="12038" width="9.5703125" style="2" bestFit="1" customWidth="1"/>
    <col min="12039" max="12284" width="9.140625" style="2"/>
    <col min="12285" max="12285" width="6" style="2" customWidth="1"/>
    <col min="12286" max="12286" width="7.5703125" style="2" customWidth="1"/>
    <col min="12287" max="12287" width="25.140625" style="2" customWidth="1"/>
    <col min="12288" max="12288" width="7.5703125" style="2" customWidth="1"/>
    <col min="12289" max="12290" width="9.140625" style="2"/>
    <col min="12291" max="12291" width="12.42578125" style="2" customWidth="1"/>
    <col min="12292" max="12292" width="14.42578125" style="2" customWidth="1"/>
    <col min="12293" max="12293" width="9.140625" style="2"/>
    <col min="12294" max="12294" width="9.5703125" style="2" bestFit="1" customWidth="1"/>
    <col min="12295" max="12540" width="9.140625" style="2"/>
    <col min="12541" max="12541" width="6" style="2" customWidth="1"/>
    <col min="12542" max="12542" width="7.5703125" style="2" customWidth="1"/>
    <col min="12543" max="12543" width="25.140625" style="2" customWidth="1"/>
    <col min="12544" max="12544" width="7.5703125" style="2" customWidth="1"/>
    <col min="12545" max="12546" width="9.140625" style="2"/>
    <col min="12547" max="12547" width="12.42578125" style="2" customWidth="1"/>
    <col min="12548" max="12548" width="14.42578125" style="2" customWidth="1"/>
    <col min="12549" max="12549" width="9.140625" style="2"/>
    <col min="12550" max="12550" width="9.5703125" style="2" bestFit="1" customWidth="1"/>
    <col min="12551" max="12796" width="9.140625" style="2"/>
    <col min="12797" max="12797" width="6" style="2" customWidth="1"/>
    <col min="12798" max="12798" width="7.5703125" style="2" customWidth="1"/>
    <col min="12799" max="12799" width="25.140625" style="2" customWidth="1"/>
    <col min="12800" max="12800" width="7.5703125" style="2" customWidth="1"/>
    <col min="12801" max="12802" width="9.140625" style="2"/>
    <col min="12803" max="12803" width="12.42578125" style="2" customWidth="1"/>
    <col min="12804" max="12804" width="14.42578125" style="2" customWidth="1"/>
    <col min="12805" max="12805" width="9.140625" style="2"/>
    <col min="12806" max="12806" width="9.5703125" style="2" bestFit="1" customWidth="1"/>
    <col min="12807" max="13052" width="9.140625" style="2"/>
    <col min="13053" max="13053" width="6" style="2" customWidth="1"/>
    <col min="13054" max="13054" width="7.5703125" style="2" customWidth="1"/>
    <col min="13055" max="13055" width="25.140625" style="2" customWidth="1"/>
    <col min="13056" max="13056" width="7.5703125" style="2" customWidth="1"/>
    <col min="13057" max="13058" width="9.140625" style="2"/>
    <col min="13059" max="13059" width="12.42578125" style="2" customWidth="1"/>
    <col min="13060" max="13060" width="14.42578125" style="2" customWidth="1"/>
    <col min="13061" max="13061" width="9.140625" style="2"/>
    <col min="13062" max="13062" width="9.5703125" style="2" bestFit="1" customWidth="1"/>
    <col min="13063" max="13308" width="9.140625" style="2"/>
    <col min="13309" max="13309" width="6" style="2" customWidth="1"/>
    <col min="13310" max="13310" width="7.5703125" style="2" customWidth="1"/>
    <col min="13311" max="13311" width="25.140625" style="2" customWidth="1"/>
    <col min="13312" max="13312" width="7.5703125" style="2" customWidth="1"/>
    <col min="13313" max="13314" width="9.140625" style="2"/>
    <col min="13315" max="13315" width="12.42578125" style="2" customWidth="1"/>
    <col min="13316" max="13316" width="14.42578125" style="2" customWidth="1"/>
    <col min="13317" max="13317" width="9.140625" style="2"/>
    <col min="13318" max="13318" width="9.5703125" style="2" bestFit="1" customWidth="1"/>
    <col min="13319" max="13564" width="9.140625" style="2"/>
    <col min="13565" max="13565" width="6" style="2" customWidth="1"/>
    <col min="13566" max="13566" width="7.5703125" style="2" customWidth="1"/>
    <col min="13567" max="13567" width="25.140625" style="2" customWidth="1"/>
    <col min="13568" max="13568" width="7.5703125" style="2" customWidth="1"/>
    <col min="13569" max="13570" width="9.140625" style="2"/>
    <col min="13571" max="13571" width="12.42578125" style="2" customWidth="1"/>
    <col min="13572" max="13572" width="14.42578125" style="2" customWidth="1"/>
    <col min="13573" max="13573" width="9.140625" style="2"/>
    <col min="13574" max="13574" width="9.5703125" style="2" bestFit="1" customWidth="1"/>
    <col min="13575" max="13820" width="9.140625" style="2"/>
    <col min="13821" max="13821" width="6" style="2" customWidth="1"/>
    <col min="13822" max="13822" width="7.5703125" style="2" customWidth="1"/>
    <col min="13823" max="13823" width="25.140625" style="2" customWidth="1"/>
    <col min="13824" max="13824" width="7.5703125" style="2" customWidth="1"/>
    <col min="13825" max="13826" width="9.140625" style="2"/>
    <col min="13827" max="13827" width="12.42578125" style="2" customWidth="1"/>
    <col min="13828" max="13828" width="14.42578125" style="2" customWidth="1"/>
    <col min="13829" max="13829" width="9.140625" style="2"/>
    <col min="13830" max="13830" width="9.5703125" style="2" bestFit="1" customWidth="1"/>
    <col min="13831" max="14076" width="9.140625" style="2"/>
    <col min="14077" max="14077" width="6" style="2" customWidth="1"/>
    <col min="14078" max="14078" width="7.5703125" style="2" customWidth="1"/>
    <col min="14079" max="14079" width="25.140625" style="2" customWidth="1"/>
    <col min="14080" max="14080" width="7.5703125" style="2" customWidth="1"/>
    <col min="14081" max="14082" width="9.140625" style="2"/>
    <col min="14083" max="14083" width="12.42578125" style="2" customWidth="1"/>
    <col min="14084" max="14084" width="14.42578125" style="2" customWidth="1"/>
    <col min="14085" max="14085" width="9.140625" style="2"/>
    <col min="14086" max="14086" width="9.5703125" style="2" bestFit="1" customWidth="1"/>
    <col min="14087" max="14332" width="9.140625" style="2"/>
    <col min="14333" max="14333" width="6" style="2" customWidth="1"/>
    <col min="14334" max="14334" width="7.5703125" style="2" customWidth="1"/>
    <col min="14335" max="14335" width="25.140625" style="2" customWidth="1"/>
    <col min="14336" max="14336" width="7.5703125" style="2" customWidth="1"/>
    <col min="14337" max="14338" width="9.140625" style="2"/>
    <col min="14339" max="14339" width="12.42578125" style="2" customWidth="1"/>
    <col min="14340" max="14340" width="14.42578125" style="2" customWidth="1"/>
    <col min="14341" max="14341" width="9.140625" style="2"/>
    <col min="14342" max="14342" width="9.5703125" style="2" bestFit="1" customWidth="1"/>
    <col min="14343" max="14588" width="9.140625" style="2"/>
    <col min="14589" max="14589" width="6" style="2" customWidth="1"/>
    <col min="14590" max="14590" width="7.5703125" style="2" customWidth="1"/>
    <col min="14591" max="14591" width="25.140625" style="2" customWidth="1"/>
    <col min="14592" max="14592" width="7.5703125" style="2" customWidth="1"/>
    <col min="14593" max="14594" width="9.140625" style="2"/>
    <col min="14595" max="14595" width="12.42578125" style="2" customWidth="1"/>
    <col min="14596" max="14596" width="14.42578125" style="2" customWidth="1"/>
    <col min="14597" max="14597" width="9.140625" style="2"/>
    <col min="14598" max="14598" width="9.5703125" style="2" bestFit="1" customWidth="1"/>
    <col min="14599" max="14844" width="9.140625" style="2"/>
    <col min="14845" max="14845" width="6" style="2" customWidth="1"/>
    <col min="14846" max="14846" width="7.5703125" style="2" customWidth="1"/>
    <col min="14847" max="14847" width="25.140625" style="2" customWidth="1"/>
    <col min="14848" max="14848" width="7.5703125" style="2" customWidth="1"/>
    <col min="14849" max="14850" width="9.140625" style="2"/>
    <col min="14851" max="14851" width="12.42578125" style="2" customWidth="1"/>
    <col min="14852" max="14852" width="14.42578125" style="2" customWidth="1"/>
    <col min="14853" max="14853" width="9.140625" style="2"/>
    <col min="14854" max="14854" width="9.5703125" style="2" bestFit="1" customWidth="1"/>
    <col min="14855" max="15100" width="9.140625" style="2"/>
    <col min="15101" max="15101" width="6" style="2" customWidth="1"/>
    <col min="15102" max="15102" width="7.5703125" style="2" customWidth="1"/>
    <col min="15103" max="15103" width="25.140625" style="2" customWidth="1"/>
    <col min="15104" max="15104" width="7.5703125" style="2" customWidth="1"/>
    <col min="15105" max="15106" width="9.140625" style="2"/>
    <col min="15107" max="15107" width="12.42578125" style="2" customWidth="1"/>
    <col min="15108" max="15108" width="14.42578125" style="2" customWidth="1"/>
    <col min="15109" max="15109" width="9.140625" style="2"/>
    <col min="15110" max="15110" width="9.5703125" style="2" bestFit="1" customWidth="1"/>
    <col min="15111" max="15356" width="9.140625" style="2"/>
    <col min="15357" max="15357" width="6" style="2" customWidth="1"/>
    <col min="15358" max="15358" width="7.5703125" style="2" customWidth="1"/>
    <col min="15359" max="15359" width="25.140625" style="2" customWidth="1"/>
    <col min="15360" max="15360" width="7.5703125" style="2" customWidth="1"/>
    <col min="15361" max="15362" width="9.140625" style="2"/>
    <col min="15363" max="15363" width="12.42578125" style="2" customWidth="1"/>
    <col min="15364" max="15364" width="14.42578125" style="2" customWidth="1"/>
    <col min="15365" max="15365" width="9.140625" style="2"/>
    <col min="15366" max="15366" width="9.5703125" style="2" bestFit="1" customWidth="1"/>
    <col min="15367" max="15612" width="9.140625" style="2"/>
    <col min="15613" max="15613" width="6" style="2" customWidth="1"/>
    <col min="15614" max="15614" width="7.5703125" style="2" customWidth="1"/>
    <col min="15615" max="15615" width="25.140625" style="2" customWidth="1"/>
    <col min="15616" max="15616" width="7.5703125" style="2" customWidth="1"/>
    <col min="15617" max="15618" width="9.140625" style="2"/>
    <col min="15619" max="15619" width="12.42578125" style="2" customWidth="1"/>
    <col min="15620" max="15620" width="14.42578125" style="2" customWidth="1"/>
    <col min="15621" max="15621" width="9.140625" style="2"/>
    <col min="15622" max="15622" width="9.5703125" style="2" bestFit="1" customWidth="1"/>
    <col min="15623" max="15868" width="9.140625" style="2"/>
    <col min="15869" max="15869" width="6" style="2" customWidth="1"/>
    <col min="15870" max="15870" width="7.5703125" style="2" customWidth="1"/>
    <col min="15871" max="15871" width="25.140625" style="2" customWidth="1"/>
    <col min="15872" max="15872" width="7.5703125" style="2" customWidth="1"/>
    <col min="15873" max="15874" width="9.140625" style="2"/>
    <col min="15875" max="15875" width="12.42578125" style="2" customWidth="1"/>
    <col min="15876" max="15876" width="14.42578125" style="2" customWidth="1"/>
    <col min="15877" max="15877" width="9.140625" style="2"/>
    <col min="15878" max="15878" width="9.5703125" style="2" bestFit="1" customWidth="1"/>
    <col min="15879" max="16124" width="9.140625" style="2"/>
    <col min="16125" max="16125" width="6" style="2" customWidth="1"/>
    <col min="16126" max="16126" width="7.5703125" style="2" customWidth="1"/>
    <col min="16127" max="16127" width="25.140625" style="2" customWidth="1"/>
    <col min="16128" max="16128" width="7.5703125" style="2" customWidth="1"/>
    <col min="16129" max="16130" width="9.140625" style="2"/>
    <col min="16131" max="16131" width="12.42578125" style="2" customWidth="1"/>
    <col min="16132" max="16132" width="14.42578125" style="2" customWidth="1"/>
    <col min="16133" max="16133" width="9.140625" style="2"/>
    <col min="16134" max="16134" width="9.5703125" style="2" bestFit="1" customWidth="1"/>
    <col min="16135" max="16384" width="9.140625" style="2"/>
  </cols>
  <sheetData>
    <row r="1" spans="1:6" s="43" customFormat="1" ht="15.75">
      <c r="A1" s="44" t="s">
        <v>93</v>
      </c>
      <c r="D1" s="45" t="s">
        <v>94</v>
      </c>
    </row>
    <row r="2" spans="1:6" s="43" customFormat="1" ht="17.25" customHeight="1">
      <c r="A2" s="44" t="s">
        <v>95</v>
      </c>
      <c r="D2" s="46" t="s">
        <v>96</v>
      </c>
    </row>
    <row r="3" spans="1:6" s="43" customFormat="1" ht="17.25" customHeight="1">
      <c r="B3" s="44"/>
      <c r="D3" s="46" t="s">
        <v>97</v>
      </c>
    </row>
    <row r="4" spans="1:6" s="43" customFormat="1" ht="17.25" customHeight="1">
      <c r="C4" s="44"/>
      <c r="D4" s="46" t="s">
        <v>198</v>
      </c>
    </row>
    <row r="5" spans="1:6" s="43" customFormat="1" ht="17.25" customHeight="1">
      <c r="C5" s="44"/>
      <c r="D5" s="46" t="s">
        <v>98</v>
      </c>
    </row>
    <row r="6" spans="1:6" s="43" customFormat="1" ht="17.25" customHeight="1">
      <c r="C6" s="44"/>
      <c r="D6" s="46" t="s">
        <v>99</v>
      </c>
    </row>
    <row r="7" spans="1:6" s="43" customFormat="1" ht="17.25" customHeight="1">
      <c r="C7" s="44"/>
      <c r="D7" s="46" t="s">
        <v>199</v>
      </c>
    </row>
    <row r="8" spans="1:6" s="43" customFormat="1" ht="17.25" customHeight="1">
      <c r="C8" s="44"/>
      <c r="D8" s="46"/>
    </row>
    <row r="9" spans="1:6" s="43" customFormat="1" ht="15.75" customHeight="1">
      <c r="A9" s="962" t="s">
        <v>100</v>
      </c>
      <c r="B9" s="962"/>
      <c r="C9" s="962"/>
      <c r="D9" s="962"/>
      <c r="E9" s="48"/>
      <c r="F9" s="48"/>
    </row>
    <row r="10" spans="1:6" s="43" customFormat="1" ht="15.75">
      <c r="A10" s="963" t="s">
        <v>207</v>
      </c>
      <c r="B10" s="963"/>
      <c r="C10" s="963"/>
      <c r="D10" s="963"/>
      <c r="E10" s="49"/>
      <c r="F10" s="49"/>
    </row>
    <row r="11" spans="1:6" s="43" customFormat="1" ht="15.75">
      <c r="B11" s="47"/>
      <c r="C11" s="964"/>
      <c r="D11" s="964"/>
      <c r="E11" s="964"/>
      <c r="F11" s="964"/>
    </row>
    <row r="12" spans="1:6" s="141" customFormat="1" ht="71.25" customHeight="1">
      <c r="A12" s="965" t="s">
        <v>204</v>
      </c>
      <c r="B12" s="965"/>
      <c r="C12" s="965"/>
      <c r="D12" s="965"/>
      <c r="E12" s="140"/>
      <c r="F12" s="140"/>
    </row>
    <row r="13" spans="1:6">
      <c r="A13" s="4"/>
      <c r="B13" s="5"/>
      <c r="C13" s="6"/>
      <c r="D13" s="7"/>
      <c r="E13" s="8"/>
    </row>
    <row r="14" spans="1:6">
      <c r="A14" s="3"/>
      <c r="B14" s="9"/>
      <c r="C14" s="10"/>
      <c r="D14" s="11"/>
    </row>
    <row r="15" spans="1:6" ht="12.75" customHeight="1">
      <c r="A15" s="966" t="s">
        <v>1</v>
      </c>
      <c r="B15" s="967" t="s">
        <v>3</v>
      </c>
      <c r="C15" s="970" t="s">
        <v>92</v>
      </c>
      <c r="D15" s="966" t="s">
        <v>202</v>
      </c>
      <c r="E15" s="8"/>
    </row>
    <row r="16" spans="1:6" ht="12.75" customHeight="1">
      <c r="A16" s="966"/>
      <c r="B16" s="968"/>
      <c r="C16" s="971"/>
      <c r="D16" s="966"/>
      <c r="E16" s="8"/>
    </row>
    <row r="17" spans="1:6">
      <c r="A17" s="966"/>
      <c r="B17" s="968"/>
      <c r="C17" s="971"/>
      <c r="D17" s="966"/>
      <c r="E17" s="8"/>
    </row>
    <row r="18" spans="1:6">
      <c r="A18" s="966"/>
      <c r="B18" s="969"/>
      <c r="C18" s="972"/>
      <c r="D18" s="966"/>
      <c r="E18" s="8"/>
    </row>
    <row r="19" spans="1:6">
      <c r="A19" s="12">
        <v>1</v>
      </c>
      <c r="B19" s="13">
        <v>2</v>
      </c>
      <c r="C19" s="12">
        <v>3</v>
      </c>
      <c r="D19" s="12">
        <v>4</v>
      </c>
      <c r="E19" s="8"/>
    </row>
    <row r="20" spans="1:6" ht="17.25" customHeight="1">
      <c r="A20" s="181">
        <v>1</v>
      </c>
      <c r="B20" s="14" t="s">
        <v>71</v>
      </c>
      <c r="C20" s="14" t="s">
        <v>6</v>
      </c>
      <c r="D20" s="182" t="e">
        <f>#REF!</f>
        <v>#REF!</v>
      </c>
      <c r="E20" s="15"/>
    </row>
    <row r="21" spans="1:6" ht="17.25" customHeight="1">
      <c r="A21" s="181">
        <v>2</v>
      </c>
      <c r="B21" s="14" t="s">
        <v>72</v>
      </c>
      <c r="C21" s="14" t="s">
        <v>73</v>
      </c>
      <c r="D21" s="182" t="e">
        <f>#REF!</f>
        <v>#REF!</v>
      </c>
      <c r="E21" s="15"/>
    </row>
    <row r="22" spans="1:6" ht="17.25" customHeight="1">
      <c r="A22" s="181">
        <v>3</v>
      </c>
      <c r="B22" s="14" t="s">
        <v>7</v>
      </c>
      <c r="C22" s="14" t="s">
        <v>74</v>
      </c>
      <c r="D22" s="182" t="e">
        <f>#REF!</f>
        <v>#REF!</v>
      </c>
      <c r="E22" s="15"/>
    </row>
    <row r="23" spans="1:6" ht="16.5" customHeight="1">
      <c r="A23" s="181">
        <v>4</v>
      </c>
      <c r="B23" s="14" t="s">
        <v>75</v>
      </c>
      <c r="C23" s="14" t="s">
        <v>196</v>
      </c>
      <c r="D23" s="182" t="e">
        <f>#REF!/3.92</f>
        <v>#REF!</v>
      </c>
      <c r="E23" s="15"/>
    </row>
    <row r="24" spans="1:6" ht="17.25" customHeight="1">
      <c r="A24" s="14"/>
      <c r="B24" s="14"/>
      <c r="C24" s="41" t="s">
        <v>210</v>
      </c>
      <c r="D24" s="183" t="e">
        <f>SUM(D20:D23)</f>
        <v>#REF!</v>
      </c>
    </row>
    <row r="25" spans="1:6" hidden="1">
      <c r="A25" s="16"/>
      <c r="B25" s="17"/>
      <c r="C25" s="14"/>
      <c r="D25" s="185"/>
    </row>
    <row r="26" spans="1:6" hidden="1">
      <c r="A26" s="16"/>
      <c r="B26" s="17"/>
      <c r="C26" s="14"/>
      <c r="D26" s="186"/>
    </row>
    <row r="27" spans="1:6">
      <c r="A27" s="181"/>
      <c r="B27" s="17"/>
      <c r="C27" s="14" t="s">
        <v>4</v>
      </c>
      <c r="D27" s="184" t="e">
        <f>D24*18%</f>
        <v>#REF!</v>
      </c>
    </row>
    <row r="28" spans="1:6">
      <c r="A28" s="16"/>
      <c r="B28" s="17"/>
      <c r="C28" s="14" t="s">
        <v>5</v>
      </c>
      <c r="D28" s="183" t="e">
        <f>SUM(D24:D27)</f>
        <v>#REF!</v>
      </c>
    </row>
    <row r="29" spans="1:6">
      <c r="D29" s="15"/>
      <c r="F29" s="142"/>
    </row>
    <row r="30" spans="1:6" ht="12.75" customHeight="1">
      <c r="A30" s="973" t="s">
        <v>206</v>
      </c>
      <c r="B30" s="973"/>
      <c r="C30" s="973"/>
      <c r="D30" s="973"/>
    </row>
    <row r="31" spans="1:6" s="1" customFormat="1" ht="15">
      <c r="A31" s="973"/>
      <c r="B31" s="973"/>
      <c r="C31" s="973"/>
      <c r="D31" s="973"/>
    </row>
    <row r="32" spans="1:6" s="1" customFormat="1" ht="16.5" customHeight="1">
      <c r="A32" s="19"/>
      <c r="B32" s="19"/>
      <c r="C32" s="19"/>
      <c r="D32" s="20"/>
    </row>
    <row r="33" spans="1:4" s="1" customFormat="1" ht="15" customHeight="1">
      <c r="A33" s="974" t="s">
        <v>197</v>
      </c>
      <c r="B33" s="974"/>
      <c r="C33" s="974"/>
      <c r="D33" s="20"/>
    </row>
    <row r="34" spans="1:4">
      <c r="A34" s="975"/>
      <c r="B34" s="975"/>
      <c r="C34" s="975"/>
      <c r="D34" s="18"/>
    </row>
    <row r="35" spans="1:4" ht="15.75" customHeight="1">
      <c r="A35" s="973" t="s">
        <v>203</v>
      </c>
      <c r="B35" s="973"/>
      <c r="C35" s="973"/>
      <c r="D35" s="19"/>
    </row>
    <row r="36" spans="1:4" ht="15">
      <c r="A36" s="19"/>
      <c r="B36" s="19"/>
      <c r="C36" s="19"/>
      <c r="D36" s="20"/>
    </row>
    <row r="37" spans="1:4" ht="15">
      <c r="A37" s="974" t="s">
        <v>205</v>
      </c>
      <c r="B37" s="974"/>
      <c r="C37" s="974"/>
      <c r="D37" s="20"/>
    </row>
  </sheetData>
  <mergeCells count="13">
    <mergeCell ref="A30:D31"/>
    <mergeCell ref="A33:C33"/>
    <mergeCell ref="A34:C34"/>
    <mergeCell ref="A35:C35"/>
    <mergeCell ref="A37:C37"/>
    <mergeCell ref="A9:D9"/>
    <mergeCell ref="A10:D10"/>
    <mergeCell ref="C11:F11"/>
    <mergeCell ref="A12:D12"/>
    <mergeCell ref="A15:A18"/>
    <mergeCell ref="B15:B18"/>
    <mergeCell ref="C15:C18"/>
    <mergeCell ref="D15:D18"/>
  </mergeCells>
  <pageMargins left="0.82677165354330717" right="0.19685039370078741" top="0.98425196850393704" bottom="0.98425196850393704" header="0.51181102362204722" footer="0.51181102362204722"/>
  <pageSetup paperSize="9" firstPageNumber="3" orientation="portrait" useFirstPageNumber="1" r:id="rId1"/>
  <headerFoot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zoomScaleSheetLayoutView="100" workbookViewId="0">
      <selection activeCell="H15" sqref="H15"/>
    </sheetView>
  </sheetViews>
  <sheetFormatPr defaultRowHeight="12.75"/>
  <cols>
    <col min="1" max="1" width="24.7109375" customWidth="1"/>
    <col min="2" max="2" width="11.28515625" customWidth="1"/>
    <col min="3" max="3" width="23.42578125" customWidth="1"/>
    <col min="4" max="4" width="9.7109375" customWidth="1"/>
    <col min="5" max="5" width="7.28515625" customWidth="1"/>
    <col min="6" max="6" width="7.5703125" customWidth="1"/>
    <col min="7" max="7" width="11.7109375" customWidth="1"/>
    <col min="8" max="8" width="11.140625" customWidth="1"/>
    <col min="257" max="257" width="18.28515625" customWidth="1"/>
    <col min="258" max="258" width="11.28515625" customWidth="1"/>
    <col min="259" max="259" width="23.42578125" customWidth="1"/>
    <col min="260" max="260" width="9.7109375" customWidth="1"/>
    <col min="261" max="261" width="7.28515625" customWidth="1"/>
    <col min="262" max="262" width="7.5703125" customWidth="1"/>
    <col min="263" max="263" width="11.7109375" customWidth="1"/>
    <col min="264" max="264" width="11.140625" customWidth="1"/>
    <col min="513" max="513" width="18.28515625" customWidth="1"/>
    <col min="514" max="514" width="11.28515625" customWidth="1"/>
    <col min="515" max="515" width="23.42578125" customWidth="1"/>
    <col min="516" max="516" width="9.7109375" customWidth="1"/>
    <col min="517" max="517" width="7.28515625" customWidth="1"/>
    <col min="518" max="518" width="7.5703125" customWidth="1"/>
    <col min="519" max="519" width="11.7109375" customWidth="1"/>
    <col min="520" max="520" width="11.140625" customWidth="1"/>
    <col min="769" max="769" width="18.28515625" customWidth="1"/>
    <col min="770" max="770" width="11.28515625" customWidth="1"/>
    <col min="771" max="771" width="23.42578125" customWidth="1"/>
    <col min="772" max="772" width="9.7109375" customWidth="1"/>
    <col min="773" max="773" width="7.28515625" customWidth="1"/>
    <col min="774" max="774" width="7.5703125" customWidth="1"/>
    <col min="775" max="775" width="11.7109375" customWidth="1"/>
    <col min="776" max="776" width="11.140625" customWidth="1"/>
    <col min="1025" max="1025" width="18.28515625" customWidth="1"/>
    <col min="1026" max="1026" width="11.28515625" customWidth="1"/>
    <col min="1027" max="1027" width="23.42578125" customWidth="1"/>
    <col min="1028" max="1028" width="9.7109375" customWidth="1"/>
    <col min="1029" max="1029" width="7.28515625" customWidth="1"/>
    <col min="1030" max="1030" width="7.5703125" customWidth="1"/>
    <col min="1031" max="1031" width="11.7109375" customWidth="1"/>
    <col min="1032" max="1032" width="11.140625" customWidth="1"/>
    <col min="1281" max="1281" width="18.28515625" customWidth="1"/>
    <col min="1282" max="1282" width="11.28515625" customWidth="1"/>
    <col min="1283" max="1283" width="23.42578125" customWidth="1"/>
    <col min="1284" max="1284" width="9.7109375" customWidth="1"/>
    <col min="1285" max="1285" width="7.28515625" customWidth="1"/>
    <col min="1286" max="1286" width="7.5703125" customWidth="1"/>
    <col min="1287" max="1287" width="11.7109375" customWidth="1"/>
    <col min="1288" max="1288" width="11.140625" customWidth="1"/>
    <col min="1537" max="1537" width="18.28515625" customWidth="1"/>
    <col min="1538" max="1538" width="11.28515625" customWidth="1"/>
    <col min="1539" max="1539" width="23.42578125" customWidth="1"/>
    <col min="1540" max="1540" width="9.7109375" customWidth="1"/>
    <col min="1541" max="1541" width="7.28515625" customWidth="1"/>
    <col min="1542" max="1542" width="7.5703125" customWidth="1"/>
    <col min="1543" max="1543" width="11.7109375" customWidth="1"/>
    <col min="1544" max="1544" width="11.140625" customWidth="1"/>
    <col min="1793" max="1793" width="18.28515625" customWidth="1"/>
    <col min="1794" max="1794" width="11.28515625" customWidth="1"/>
    <col min="1795" max="1795" width="23.42578125" customWidth="1"/>
    <col min="1796" max="1796" width="9.7109375" customWidth="1"/>
    <col min="1797" max="1797" width="7.28515625" customWidth="1"/>
    <col min="1798" max="1798" width="7.5703125" customWidth="1"/>
    <col min="1799" max="1799" width="11.7109375" customWidth="1"/>
    <col min="1800" max="1800" width="11.140625" customWidth="1"/>
    <col min="2049" max="2049" width="18.28515625" customWidth="1"/>
    <col min="2050" max="2050" width="11.28515625" customWidth="1"/>
    <col min="2051" max="2051" width="23.42578125" customWidth="1"/>
    <col min="2052" max="2052" width="9.7109375" customWidth="1"/>
    <col min="2053" max="2053" width="7.28515625" customWidth="1"/>
    <col min="2054" max="2054" width="7.5703125" customWidth="1"/>
    <col min="2055" max="2055" width="11.7109375" customWidth="1"/>
    <col min="2056" max="2056" width="11.140625" customWidth="1"/>
    <col min="2305" max="2305" width="18.28515625" customWidth="1"/>
    <col min="2306" max="2306" width="11.28515625" customWidth="1"/>
    <col min="2307" max="2307" width="23.42578125" customWidth="1"/>
    <col min="2308" max="2308" width="9.7109375" customWidth="1"/>
    <col min="2309" max="2309" width="7.28515625" customWidth="1"/>
    <col min="2310" max="2310" width="7.5703125" customWidth="1"/>
    <col min="2311" max="2311" width="11.7109375" customWidth="1"/>
    <col min="2312" max="2312" width="11.140625" customWidth="1"/>
    <col min="2561" max="2561" width="18.28515625" customWidth="1"/>
    <col min="2562" max="2562" width="11.28515625" customWidth="1"/>
    <col min="2563" max="2563" width="23.42578125" customWidth="1"/>
    <col min="2564" max="2564" width="9.7109375" customWidth="1"/>
    <col min="2565" max="2565" width="7.28515625" customWidth="1"/>
    <col min="2566" max="2566" width="7.5703125" customWidth="1"/>
    <col min="2567" max="2567" width="11.7109375" customWidth="1"/>
    <col min="2568" max="2568" width="11.140625" customWidth="1"/>
    <col min="2817" max="2817" width="18.28515625" customWidth="1"/>
    <col min="2818" max="2818" width="11.28515625" customWidth="1"/>
    <col min="2819" max="2819" width="23.42578125" customWidth="1"/>
    <col min="2820" max="2820" width="9.7109375" customWidth="1"/>
    <col min="2821" max="2821" width="7.28515625" customWidth="1"/>
    <col min="2822" max="2822" width="7.5703125" customWidth="1"/>
    <col min="2823" max="2823" width="11.7109375" customWidth="1"/>
    <col min="2824" max="2824" width="11.140625" customWidth="1"/>
    <col min="3073" max="3073" width="18.28515625" customWidth="1"/>
    <col min="3074" max="3074" width="11.28515625" customWidth="1"/>
    <col min="3075" max="3075" width="23.42578125" customWidth="1"/>
    <col min="3076" max="3076" width="9.7109375" customWidth="1"/>
    <col min="3077" max="3077" width="7.28515625" customWidth="1"/>
    <col min="3078" max="3078" width="7.5703125" customWidth="1"/>
    <col min="3079" max="3079" width="11.7109375" customWidth="1"/>
    <col min="3080" max="3080" width="11.140625" customWidth="1"/>
    <col min="3329" max="3329" width="18.28515625" customWidth="1"/>
    <col min="3330" max="3330" width="11.28515625" customWidth="1"/>
    <col min="3331" max="3331" width="23.42578125" customWidth="1"/>
    <col min="3332" max="3332" width="9.7109375" customWidth="1"/>
    <col min="3333" max="3333" width="7.28515625" customWidth="1"/>
    <col min="3334" max="3334" width="7.5703125" customWidth="1"/>
    <col min="3335" max="3335" width="11.7109375" customWidth="1"/>
    <col min="3336" max="3336" width="11.140625" customWidth="1"/>
    <col min="3585" max="3585" width="18.28515625" customWidth="1"/>
    <col min="3586" max="3586" width="11.28515625" customWidth="1"/>
    <col min="3587" max="3587" width="23.42578125" customWidth="1"/>
    <col min="3588" max="3588" width="9.7109375" customWidth="1"/>
    <col min="3589" max="3589" width="7.28515625" customWidth="1"/>
    <col min="3590" max="3590" width="7.5703125" customWidth="1"/>
    <col min="3591" max="3591" width="11.7109375" customWidth="1"/>
    <col min="3592" max="3592" width="11.140625" customWidth="1"/>
    <col min="3841" max="3841" width="18.28515625" customWidth="1"/>
    <col min="3842" max="3842" width="11.28515625" customWidth="1"/>
    <col min="3843" max="3843" width="23.42578125" customWidth="1"/>
    <col min="3844" max="3844" width="9.7109375" customWidth="1"/>
    <col min="3845" max="3845" width="7.28515625" customWidth="1"/>
    <col min="3846" max="3846" width="7.5703125" customWidth="1"/>
    <col min="3847" max="3847" width="11.7109375" customWidth="1"/>
    <col min="3848" max="3848" width="11.140625" customWidth="1"/>
    <col min="4097" max="4097" width="18.28515625" customWidth="1"/>
    <col min="4098" max="4098" width="11.28515625" customWidth="1"/>
    <col min="4099" max="4099" width="23.42578125" customWidth="1"/>
    <col min="4100" max="4100" width="9.7109375" customWidth="1"/>
    <col min="4101" max="4101" width="7.28515625" customWidth="1"/>
    <col min="4102" max="4102" width="7.5703125" customWidth="1"/>
    <col min="4103" max="4103" width="11.7109375" customWidth="1"/>
    <col min="4104" max="4104" width="11.140625" customWidth="1"/>
    <col min="4353" max="4353" width="18.28515625" customWidth="1"/>
    <col min="4354" max="4354" width="11.28515625" customWidth="1"/>
    <col min="4355" max="4355" width="23.42578125" customWidth="1"/>
    <col min="4356" max="4356" width="9.7109375" customWidth="1"/>
    <col min="4357" max="4357" width="7.28515625" customWidth="1"/>
    <col min="4358" max="4358" width="7.5703125" customWidth="1"/>
    <col min="4359" max="4359" width="11.7109375" customWidth="1"/>
    <col min="4360" max="4360" width="11.140625" customWidth="1"/>
    <col min="4609" max="4609" width="18.28515625" customWidth="1"/>
    <col min="4610" max="4610" width="11.28515625" customWidth="1"/>
    <col min="4611" max="4611" width="23.42578125" customWidth="1"/>
    <col min="4612" max="4612" width="9.7109375" customWidth="1"/>
    <col min="4613" max="4613" width="7.28515625" customWidth="1"/>
    <col min="4614" max="4614" width="7.5703125" customWidth="1"/>
    <col min="4615" max="4615" width="11.7109375" customWidth="1"/>
    <col min="4616" max="4616" width="11.140625" customWidth="1"/>
    <col min="4865" max="4865" width="18.28515625" customWidth="1"/>
    <col min="4866" max="4866" width="11.28515625" customWidth="1"/>
    <col min="4867" max="4867" width="23.42578125" customWidth="1"/>
    <col min="4868" max="4868" width="9.7109375" customWidth="1"/>
    <col min="4869" max="4869" width="7.28515625" customWidth="1"/>
    <col min="4870" max="4870" width="7.5703125" customWidth="1"/>
    <col min="4871" max="4871" width="11.7109375" customWidth="1"/>
    <col min="4872" max="4872" width="11.140625" customWidth="1"/>
    <col min="5121" max="5121" width="18.28515625" customWidth="1"/>
    <col min="5122" max="5122" width="11.28515625" customWidth="1"/>
    <col min="5123" max="5123" width="23.42578125" customWidth="1"/>
    <col min="5124" max="5124" width="9.7109375" customWidth="1"/>
    <col min="5125" max="5125" width="7.28515625" customWidth="1"/>
    <col min="5126" max="5126" width="7.5703125" customWidth="1"/>
    <col min="5127" max="5127" width="11.7109375" customWidth="1"/>
    <col min="5128" max="5128" width="11.140625" customWidth="1"/>
    <col min="5377" max="5377" width="18.28515625" customWidth="1"/>
    <col min="5378" max="5378" width="11.28515625" customWidth="1"/>
    <col min="5379" max="5379" width="23.42578125" customWidth="1"/>
    <col min="5380" max="5380" width="9.7109375" customWidth="1"/>
    <col min="5381" max="5381" width="7.28515625" customWidth="1"/>
    <col min="5382" max="5382" width="7.5703125" customWidth="1"/>
    <col min="5383" max="5383" width="11.7109375" customWidth="1"/>
    <col min="5384" max="5384" width="11.140625" customWidth="1"/>
    <col min="5633" max="5633" width="18.28515625" customWidth="1"/>
    <col min="5634" max="5634" width="11.28515625" customWidth="1"/>
    <col min="5635" max="5635" width="23.42578125" customWidth="1"/>
    <col min="5636" max="5636" width="9.7109375" customWidth="1"/>
    <col min="5637" max="5637" width="7.28515625" customWidth="1"/>
    <col min="5638" max="5638" width="7.5703125" customWidth="1"/>
    <col min="5639" max="5639" width="11.7109375" customWidth="1"/>
    <col min="5640" max="5640" width="11.140625" customWidth="1"/>
    <col min="5889" max="5889" width="18.28515625" customWidth="1"/>
    <col min="5890" max="5890" width="11.28515625" customWidth="1"/>
    <col min="5891" max="5891" width="23.42578125" customWidth="1"/>
    <col min="5892" max="5892" width="9.7109375" customWidth="1"/>
    <col min="5893" max="5893" width="7.28515625" customWidth="1"/>
    <col min="5894" max="5894" width="7.5703125" customWidth="1"/>
    <col min="5895" max="5895" width="11.7109375" customWidth="1"/>
    <col min="5896" max="5896" width="11.140625" customWidth="1"/>
    <col min="6145" max="6145" width="18.28515625" customWidth="1"/>
    <col min="6146" max="6146" width="11.28515625" customWidth="1"/>
    <col min="6147" max="6147" width="23.42578125" customWidth="1"/>
    <col min="6148" max="6148" width="9.7109375" customWidth="1"/>
    <col min="6149" max="6149" width="7.28515625" customWidth="1"/>
    <col min="6150" max="6150" width="7.5703125" customWidth="1"/>
    <col min="6151" max="6151" width="11.7109375" customWidth="1"/>
    <col min="6152" max="6152" width="11.140625" customWidth="1"/>
    <col min="6401" max="6401" width="18.28515625" customWidth="1"/>
    <col min="6402" max="6402" width="11.28515625" customWidth="1"/>
    <col min="6403" max="6403" width="23.42578125" customWidth="1"/>
    <col min="6404" max="6404" width="9.7109375" customWidth="1"/>
    <col min="6405" max="6405" width="7.28515625" customWidth="1"/>
    <col min="6406" max="6406" width="7.5703125" customWidth="1"/>
    <col min="6407" max="6407" width="11.7109375" customWidth="1"/>
    <col min="6408" max="6408" width="11.140625" customWidth="1"/>
    <col min="6657" max="6657" width="18.28515625" customWidth="1"/>
    <col min="6658" max="6658" width="11.28515625" customWidth="1"/>
    <col min="6659" max="6659" width="23.42578125" customWidth="1"/>
    <col min="6660" max="6660" width="9.7109375" customWidth="1"/>
    <col min="6661" max="6661" width="7.28515625" customWidth="1"/>
    <col min="6662" max="6662" width="7.5703125" customWidth="1"/>
    <col min="6663" max="6663" width="11.7109375" customWidth="1"/>
    <col min="6664" max="6664" width="11.140625" customWidth="1"/>
    <col min="6913" max="6913" width="18.28515625" customWidth="1"/>
    <col min="6914" max="6914" width="11.28515625" customWidth="1"/>
    <col min="6915" max="6915" width="23.42578125" customWidth="1"/>
    <col min="6916" max="6916" width="9.7109375" customWidth="1"/>
    <col min="6917" max="6917" width="7.28515625" customWidth="1"/>
    <col min="6918" max="6918" width="7.5703125" customWidth="1"/>
    <col min="6919" max="6919" width="11.7109375" customWidth="1"/>
    <col min="6920" max="6920" width="11.140625" customWidth="1"/>
    <col min="7169" max="7169" width="18.28515625" customWidth="1"/>
    <col min="7170" max="7170" width="11.28515625" customWidth="1"/>
    <col min="7171" max="7171" width="23.42578125" customWidth="1"/>
    <col min="7172" max="7172" width="9.7109375" customWidth="1"/>
    <col min="7173" max="7173" width="7.28515625" customWidth="1"/>
    <col min="7174" max="7174" width="7.5703125" customWidth="1"/>
    <col min="7175" max="7175" width="11.7109375" customWidth="1"/>
    <col min="7176" max="7176" width="11.140625" customWidth="1"/>
    <col min="7425" max="7425" width="18.28515625" customWidth="1"/>
    <col min="7426" max="7426" width="11.28515625" customWidth="1"/>
    <col min="7427" max="7427" width="23.42578125" customWidth="1"/>
    <col min="7428" max="7428" width="9.7109375" customWidth="1"/>
    <col min="7429" max="7429" width="7.28515625" customWidth="1"/>
    <col min="7430" max="7430" width="7.5703125" customWidth="1"/>
    <col min="7431" max="7431" width="11.7109375" customWidth="1"/>
    <col min="7432" max="7432" width="11.140625" customWidth="1"/>
    <col min="7681" max="7681" width="18.28515625" customWidth="1"/>
    <col min="7682" max="7682" width="11.28515625" customWidth="1"/>
    <col min="7683" max="7683" width="23.42578125" customWidth="1"/>
    <col min="7684" max="7684" width="9.7109375" customWidth="1"/>
    <col min="7685" max="7685" width="7.28515625" customWidth="1"/>
    <col min="7686" max="7686" width="7.5703125" customWidth="1"/>
    <col min="7687" max="7687" width="11.7109375" customWidth="1"/>
    <col min="7688" max="7688" width="11.140625" customWidth="1"/>
    <col min="7937" max="7937" width="18.28515625" customWidth="1"/>
    <col min="7938" max="7938" width="11.28515625" customWidth="1"/>
    <col min="7939" max="7939" width="23.42578125" customWidth="1"/>
    <col min="7940" max="7940" width="9.7109375" customWidth="1"/>
    <col min="7941" max="7941" width="7.28515625" customWidth="1"/>
    <col min="7942" max="7942" width="7.5703125" customWidth="1"/>
    <col min="7943" max="7943" width="11.7109375" customWidth="1"/>
    <col min="7944" max="7944" width="11.140625" customWidth="1"/>
    <col min="8193" max="8193" width="18.28515625" customWidth="1"/>
    <col min="8194" max="8194" width="11.28515625" customWidth="1"/>
    <col min="8195" max="8195" width="23.42578125" customWidth="1"/>
    <col min="8196" max="8196" width="9.7109375" customWidth="1"/>
    <col min="8197" max="8197" width="7.28515625" customWidth="1"/>
    <col min="8198" max="8198" width="7.5703125" customWidth="1"/>
    <col min="8199" max="8199" width="11.7109375" customWidth="1"/>
    <col min="8200" max="8200" width="11.140625" customWidth="1"/>
    <col min="8449" max="8449" width="18.28515625" customWidth="1"/>
    <col min="8450" max="8450" width="11.28515625" customWidth="1"/>
    <col min="8451" max="8451" width="23.42578125" customWidth="1"/>
    <col min="8452" max="8452" width="9.7109375" customWidth="1"/>
    <col min="8453" max="8453" width="7.28515625" customWidth="1"/>
    <col min="8454" max="8454" width="7.5703125" customWidth="1"/>
    <col min="8455" max="8455" width="11.7109375" customWidth="1"/>
    <col min="8456" max="8456" width="11.140625" customWidth="1"/>
    <col min="8705" max="8705" width="18.28515625" customWidth="1"/>
    <col min="8706" max="8706" width="11.28515625" customWidth="1"/>
    <col min="8707" max="8707" width="23.42578125" customWidth="1"/>
    <col min="8708" max="8708" width="9.7109375" customWidth="1"/>
    <col min="8709" max="8709" width="7.28515625" customWidth="1"/>
    <col min="8710" max="8710" width="7.5703125" customWidth="1"/>
    <col min="8711" max="8711" width="11.7109375" customWidth="1"/>
    <col min="8712" max="8712" width="11.140625" customWidth="1"/>
    <col min="8961" max="8961" width="18.28515625" customWidth="1"/>
    <col min="8962" max="8962" width="11.28515625" customWidth="1"/>
    <col min="8963" max="8963" width="23.42578125" customWidth="1"/>
    <col min="8964" max="8964" width="9.7109375" customWidth="1"/>
    <col min="8965" max="8965" width="7.28515625" customWidth="1"/>
    <col min="8966" max="8966" width="7.5703125" customWidth="1"/>
    <col min="8967" max="8967" width="11.7109375" customWidth="1"/>
    <col min="8968" max="8968" width="11.140625" customWidth="1"/>
    <col min="9217" max="9217" width="18.28515625" customWidth="1"/>
    <col min="9218" max="9218" width="11.28515625" customWidth="1"/>
    <col min="9219" max="9219" width="23.42578125" customWidth="1"/>
    <col min="9220" max="9220" width="9.7109375" customWidth="1"/>
    <col min="9221" max="9221" width="7.28515625" customWidth="1"/>
    <col min="9222" max="9222" width="7.5703125" customWidth="1"/>
    <col min="9223" max="9223" width="11.7109375" customWidth="1"/>
    <col min="9224" max="9224" width="11.140625" customWidth="1"/>
    <col min="9473" max="9473" width="18.28515625" customWidth="1"/>
    <col min="9474" max="9474" width="11.28515625" customWidth="1"/>
    <col min="9475" max="9475" width="23.42578125" customWidth="1"/>
    <col min="9476" max="9476" width="9.7109375" customWidth="1"/>
    <col min="9477" max="9477" width="7.28515625" customWidth="1"/>
    <col min="9478" max="9478" width="7.5703125" customWidth="1"/>
    <col min="9479" max="9479" width="11.7109375" customWidth="1"/>
    <col min="9480" max="9480" width="11.140625" customWidth="1"/>
    <col min="9729" max="9729" width="18.28515625" customWidth="1"/>
    <col min="9730" max="9730" width="11.28515625" customWidth="1"/>
    <col min="9731" max="9731" width="23.42578125" customWidth="1"/>
    <col min="9732" max="9732" width="9.7109375" customWidth="1"/>
    <col min="9733" max="9733" width="7.28515625" customWidth="1"/>
    <col min="9734" max="9734" width="7.5703125" customWidth="1"/>
    <col min="9735" max="9735" width="11.7109375" customWidth="1"/>
    <col min="9736" max="9736" width="11.140625" customWidth="1"/>
    <col min="9985" max="9985" width="18.28515625" customWidth="1"/>
    <col min="9986" max="9986" width="11.28515625" customWidth="1"/>
    <col min="9987" max="9987" width="23.42578125" customWidth="1"/>
    <col min="9988" max="9988" width="9.7109375" customWidth="1"/>
    <col min="9989" max="9989" width="7.28515625" customWidth="1"/>
    <col min="9990" max="9990" width="7.5703125" customWidth="1"/>
    <col min="9991" max="9991" width="11.7109375" customWidth="1"/>
    <col min="9992" max="9992" width="11.140625" customWidth="1"/>
    <col min="10241" max="10241" width="18.28515625" customWidth="1"/>
    <col min="10242" max="10242" width="11.28515625" customWidth="1"/>
    <col min="10243" max="10243" width="23.42578125" customWidth="1"/>
    <col min="10244" max="10244" width="9.7109375" customWidth="1"/>
    <col min="10245" max="10245" width="7.28515625" customWidth="1"/>
    <col min="10246" max="10246" width="7.5703125" customWidth="1"/>
    <col min="10247" max="10247" width="11.7109375" customWidth="1"/>
    <col min="10248" max="10248" width="11.140625" customWidth="1"/>
    <col min="10497" max="10497" width="18.28515625" customWidth="1"/>
    <col min="10498" max="10498" width="11.28515625" customWidth="1"/>
    <col min="10499" max="10499" width="23.42578125" customWidth="1"/>
    <col min="10500" max="10500" width="9.7109375" customWidth="1"/>
    <col min="10501" max="10501" width="7.28515625" customWidth="1"/>
    <col min="10502" max="10502" width="7.5703125" customWidth="1"/>
    <col min="10503" max="10503" width="11.7109375" customWidth="1"/>
    <col min="10504" max="10504" width="11.140625" customWidth="1"/>
    <col min="10753" max="10753" width="18.28515625" customWidth="1"/>
    <col min="10754" max="10754" width="11.28515625" customWidth="1"/>
    <col min="10755" max="10755" width="23.42578125" customWidth="1"/>
    <col min="10756" max="10756" width="9.7109375" customWidth="1"/>
    <col min="10757" max="10757" width="7.28515625" customWidth="1"/>
    <col min="10758" max="10758" width="7.5703125" customWidth="1"/>
    <col min="10759" max="10759" width="11.7109375" customWidth="1"/>
    <col min="10760" max="10760" width="11.140625" customWidth="1"/>
    <col min="11009" max="11009" width="18.28515625" customWidth="1"/>
    <col min="11010" max="11010" width="11.28515625" customWidth="1"/>
    <col min="11011" max="11011" width="23.42578125" customWidth="1"/>
    <col min="11012" max="11012" width="9.7109375" customWidth="1"/>
    <col min="11013" max="11013" width="7.28515625" customWidth="1"/>
    <col min="11014" max="11014" width="7.5703125" customWidth="1"/>
    <col min="11015" max="11015" width="11.7109375" customWidth="1"/>
    <col min="11016" max="11016" width="11.140625" customWidth="1"/>
    <col min="11265" max="11265" width="18.28515625" customWidth="1"/>
    <col min="11266" max="11266" width="11.28515625" customWidth="1"/>
    <col min="11267" max="11267" width="23.42578125" customWidth="1"/>
    <col min="11268" max="11268" width="9.7109375" customWidth="1"/>
    <col min="11269" max="11269" width="7.28515625" customWidth="1"/>
    <col min="11270" max="11270" width="7.5703125" customWidth="1"/>
    <col min="11271" max="11271" width="11.7109375" customWidth="1"/>
    <col min="11272" max="11272" width="11.140625" customWidth="1"/>
    <col min="11521" max="11521" width="18.28515625" customWidth="1"/>
    <col min="11522" max="11522" width="11.28515625" customWidth="1"/>
    <col min="11523" max="11523" width="23.42578125" customWidth="1"/>
    <col min="11524" max="11524" width="9.7109375" customWidth="1"/>
    <col min="11525" max="11525" width="7.28515625" customWidth="1"/>
    <col min="11526" max="11526" width="7.5703125" customWidth="1"/>
    <col min="11527" max="11527" width="11.7109375" customWidth="1"/>
    <col min="11528" max="11528" width="11.140625" customWidth="1"/>
    <col min="11777" max="11777" width="18.28515625" customWidth="1"/>
    <col min="11778" max="11778" width="11.28515625" customWidth="1"/>
    <col min="11779" max="11779" width="23.42578125" customWidth="1"/>
    <col min="11780" max="11780" width="9.7109375" customWidth="1"/>
    <col min="11781" max="11781" width="7.28515625" customWidth="1"/>
    <col min="11782" max="11782" width="7.5703125" customWidth="1"/>
    <col min="11783" max="11783" width="11.7109375" customWidth="1"/>
    <col min="11784" max="11784" width="11.140625" customWidth="1"/>
    <col min="12033" max="12033" width="18.28515625" customWidth="1"/>
    <col min="12034" max="12034" width="11.28515625" customWidth="1"/>
    <col min="12035" max="12035" width="23.42578125" customWidth="1"/>
    <col min="12036" max="12036" width="9.7109375" customWidth="1"/>
    <col min="12037" max="12037" width="7.28515625" customWidth="1"/>
    <col min="12038" max="12038" width="7.5703125" customWidth="1"/>
    <col min="12039" max="12039" width="11.7109375" customWidth="1"/>
    <col min="12040" max="12040" width="11.140625" customWidth="1"/>
    <col min="12289" max="12289" width="18.28515625" customWidth="1"/>
    <col min="12290" max="12290" width="11.28515625" customWidth="1"/>
    <col min="12291" max="12291" width="23.42578125" customWidth="1"/>
    <col min="12292" max="12292" width="9.7109375" customWidth="1"/>
    <col min="12293" max="12293" width="7.28515625" customWidth="1"/>
    <col min="12294" max="12294" width="7.5703125" customWidth="1"/>
    <col min="12295" max="12295" width="11.7109375" customWidth="1"/>
    <col min="12296" max="12296" width="11.140625" customWidth="1"/>
    <col min="12545" max="12545" width="18.28515625" customWidth="1"/>
    <col min="12546" max="12546" width="11.28515625" customWidth="1"/>
    <col min="12547" max="12547" width="23.42578125" customWidth="1"/>
    <col min="12548" max="12548" width="9.7109375" customWidth="1"/>
    <col min="12549" max="12549" width="7.28515625" customWidth="1"/>
    <col min="12550" max="12550" width="7.5703125" customWidth="1"/>
    <col min="12551" max="12551" width="11.7109375" customWidth="1"/>
    <col min="12552" max="12552" width="11.140625" customWidth="1"/>
    <col min="12801" max="12801" width="18.28515625" customWidth="1"/>
    <col min="12802" max="12802" width="11.28515625" customWidth="1"/>
    <col min="12803" max="12803" width="23.42578125" customWidth="1"/>
    <col min="12804" max="12804" width="9.7109375" customWidth="1"/>
    <col min="12805" max="12805" width="7.28515625" customWidth="1"/>
    <col min="12806" max="12806" width="7.5703125" customWidth="1"/>
    <col min="12807" max="12807" width="11.7109375" customWidth="1"/>
    <col min="12808" max="12808" width="11.140625" customWidth="1"/>
    <col min="13057" max="13057" width="18.28515625" customWidth="1"/>
    <col min="13058" max="13058" width="11.28515625" customWidth="1"/>
    <col min="13059" max="13059" width="23.42578125" customWidth="1"/>
    <col min="13060" max="13060" width="9.7109375" customWidth="1"/>
    <col min="13061" max="13061" width="7.28515625" customWidth="1"/>
    <col min="13062" max="13062" width="7.5703125" customWidth="1"/>
    <col min="13063" max="13063" width="11.7109375" customWidth="1"/>
    <col min="13064" max="13064" width="11.140625" customWidth="1"/>
    <col min="13313" max="13313" width="18.28515625" customWidth="1"/>
    <col min="13314" max="13314" width="11.28515625" customWidth="1"/>
    <col min="13315" max="13315" width="23.42578125" customWidth="1"/>
    <col min="13316" max="13316" width="9.7109375" customWidth="1"/>
    <col min="13317" max="13317" width="7.28515625" customWidth="1"/>
    <col min="13318" max="13318" width="7.5703125" customWidth="1"/>
    <col min="13319" max="13319" width="11.7109375" customWidth="1"/>
    <col min="13320" max="13320" width="11.140625" customWidth="1"/>
    <col min="13569" max="13569" width="18.28515625" customWidth="1"/>
    <col min="13570" max="13570" width="11.28515625" customWidth="1"/>
    <col min="13571" max="13571" width="23.42578125" customWidth="1"/>
    <col min="13572" max="13572" width="9.7109375" customWidth="1"/>
    <col min="13573" max="13573" width="7.28515625" customWidth="1"/>
    <col min="13574" max="13574" width="7.5703125" customWidth="1"/>
    <col min="13575" max="13575" width="11.7109375" customWidth="1"/>
    <col min="13576" max="13576" width="11.140625" customWidth="1"/>
    <col min="13825" max="13825" width="18.28515625" customWidth="1"/>
    <col min="13826" max="13826" width="11.28515625" customWidth="1"/>
    <col min="13827" max="13827" width="23.42578125" customWidth="1"/>
    <col min="13828" max="13828" width="9.7109375" customWidth="1"/>
    <col min="13829" max="13829" width="7.28515625" customWidth="1"/>
    <col min="13830" max="13830" width="7.5703125" customWidth="1"/>
    <col min="13831" max="13831" width="11.7109375" customWidth="1"/>
    <col min="13832" max="13832" width="11.140625" customWidth="1"/>
    <col min="14081" max="14081" width="18.28515625" customWidth="1"/>
    <col min="14082" max="14082" width="11.28515625" customWidth="1"/>
    <col min="14083" max="14083" width="23.42578125" customWidth="1"/>
    <col min="14084" max="14084" width="9.7109375" customWidth="1"/>
    <col min="14085" max="14085" width="7.28515625" customWidth="1"/>
    <col min="14086" max="14086" width="7.5703125" customWidth="1"/>
    <col min="14087" max="14087" width="11.7109375" customWidth="1"/>
    <col min="14088" max="14088" width="11.140625" customWidth="1"/>
    <col min="14337" max="14337" width="18.28515625" customWidth="1"/>
    <col min="14338" max="14338" width="11.28515625" customWidth="1"/>
    <col min="14339" max="14339" width="23.42578125" customWidth="1"/>
    <col min="14340" max="14340" width="9.7109375" customWidth="1"/>
    <col min="14341" max="14341" width="7.28515625" customWidth="1"/>
    <col min="14342" max="14342" width="7.5703125" customWidth="1"/>
    <col min="14343" max="14343" width="11.7109375" customWidth="1"/>
    <col min="14344" max="14344" width="11.140625" customWidth="1"/>
    <col min="14593" max="14593" width="18.28515625" customWidth="1"/>
    <col min="14594" max="14594" width="11.28515625" customWidth="1"/>
    <col min="14595" max="14595" width="23.42578125" customWidth="1"/>
    <col min="14596" max="14596" width="9.7109375" customWidth="1"/>
    <col min="14597" max="14597" width="7.28515625" customWidth="1"/>
    <col min="14598" max="14598" width="7.5703125" customWidth="1"/>
    <col min="14599" max="14599" width="11.7109375" customWidth="1"/>
    <col min="14600" max="14600" width="11.140625" customWidth="1"/>
    <col min="14849" max="14849" width="18.28515625" customWidth="1"/>
    <col min="14850" max="14850" width="11.28515625" customWidth="1"/>
    <col min="14851" max="14851" width="23.42578125" customWidth="1"/>
    <col min="14852" max="14852" width="9.7109375" customWidth="1"/>
    <col min="14853" max="14853" width="7.28515625" customWidth="1"/>
    <col min="14854" max="14854" width="7.5703125" customWidth="1"/>
    <col min="14855" max="14855" width="11.7109375" customWidth="1"/>
    <col min="14856" max="14856" width="11.140625" customWidth="1"/>
    <col min="15105" max="15105" width="18.28515625" customWidth="1"/>
    <col min="15106" max="15106" width="11.28515625" customWidth="1"/>
    <col min="15107" max="15107" width="23.42578125" customWidth="1"/>
    <col min="15108" max="15108" width="9.7109375" customWidth="1"/>
    <col min="15109" max="15109" width="7.28515625" customWidth="1"/>
    <col min="15110" max="15110" width="7.5703125" customWidth="1"/>
    <col min="15111" max="15111" width="11.7109375" customWidth="1"/>
    <col min="15112" max="15112" width="11.140625" customWidth="1"/>
    <col min="15361" max="15361" width="18.28515625" customWidth="1"/>
    <col min="15362" max="15362" width="11.28515625" customWidth="1"/>
    <col min="15363" max="15363" width="23.42578125" customWidth="1"/>
    <col min="15364" max="15364" width="9.7109375" customWidth="1"/>
    <col min="15365" max="15365" width="7.28515625" customWidth="1"/>
    <col min="15366" max="15366" width="7.5703125" customWidth="1"/>
    <col min="15367" max="15367" width="11.7109375" customWidth="1"/>
    <col min="15368" max="15368" width="11.140625" customWidth="1"/>
    <col min="15617" max="15617" width="18.28515625" customWidth="1"/>
    <col min="15618" max="15618" width="11.28515625" customWidth="1"/>
    <col min="15619" max="15619" width="23.42578125" customWidth="1"/>
    <col min="15620" max="15620" width="9.7109375" customWidth="1"/>
    <col min="15621" max="15621" width="7.28515625" customWidth="1"/>
    <col min="15622" max="15622" width="7.5703125" customWidth="1"/>
    <col min="15623" max="15623" width="11.7109375" customWidth="1"/>
    <col min="15624" max="15624" width="11.140625" customWidth="1"/>
    <col min="15873" max="15873" width="18.28515625" customWidth="1"/>
    <col min="15874" max="15874" width="11.28515625" customWidth="1"/>
    <col min="15875" max="15875" width="23.42578125" customWidth="1"/>
    <col min="15876" max="15876" width="9.7109375" customWidth="1"/>
    <col min="15877" max="15877" width="7.28515625" customWidth="1"/>
    <col min="15878" max="15878" width="7.5703125" customWidth="1"/>
    <col min="15879" max="15879" width="11.7109375" customWidth="1"/>
    <col min="15880" max="15880" width="11.140625" customWidth="1"/>
    <col min="16129" max="16129" width="18.28515625" customWidth="1"/>
    <col min="16130" max="16130" width="11.28515625" customWidth="1"/>
    <col min="16131" max="16131" width="23.42578125" customWidth="1"/>
    <col min="16132" max="16132" width="9.7109375" customWidth="1"/>
    <col min="16133" max="16133" width="7.28515625" customWidth="1"/>
    <col min="16134" max="16134" width="7.5703125" customWidth="1"/>
    <col min="16135" max="16135" width="11.7109375" customWidth="1"/>
    <col min="16136" max="16136" width="11.140625" customWidth="1"/>
  </cols>
  <sheetData>
    <row r="1" spans="1:10">
      <c r="H1" s="22" t="s">
        <v>2</v>
      </c>
    </row>
    <row r="2" spans="1:10" ht="15">
      <c r="A2" s="23"/>
      <c r="B2" s="23"/>
      <c r="C2" s="23"/>
      <c r="D2" s="23"/>
      <c r="E2" s="23"/>
      <c r="F2" s="23"/>
      <c r="G2" s="23"/>
      <c r="H2" s="23"/>
    </row>
    <row r="3" spans="1:10" ht="14.25">
      <c r="A3" s="976" t="s">
        <v>78</v>
      </c>
      <c r="B3" s="976"/>
      <c r="C3" s="976"/>
      <c r="D3" s="976"/>
      <c r="E3" s="976"/>
      <c r="F3" s="976"/>
      <c r="G3" s="976"/>
      <c r="H3" s="976"/>
    </row>
    <row r="4" spans="1:10" ht="15">
      <c r="A4" s="23"/>
      <c r="B4" s="23"/>
      <c r="C4" s="23"/>
      <c r="D4" s="23"/>
      <c r="E4" s="23"/>
      <c r="F4" s="23"/>
      <c r="G4" s="23"/>
      <c r="H4" s="23"/>
    </row>
    <row r="5" spans="1:10" ht="15">
      <c r="A5" s="23"/>
      <c r="B5" s="23" t="s">
        <v>20</v>
      </c>
      <c r="C5" s="23"/>
      <c r="D5" s="23"/>
      <c r="E5" s="23"/>
      <c r="F5" s="23"/>
      <c r="G5" s="23"/>
      <c r="H5" s="23"/>
    </row>
    <row r="6" spans="1:10" ht="48.75" customHeight="1">
      <c r="A6" s="23"/>
      <c r="B6" s="24" t="s">
        <v>21</v>
      </c>
      <c r="C6" s="977" t="e">
        <f>#REF!</f>
        <v>#REF!</v>
      </c>
      <c r="D6" s="977"/>
      <c r="E6" s="977"/>
      <c r="F6" s="977"/>
      <c r="G6" s="977"/>
      <c r="H6" s="977"/>
    </row>
    <row r="7" spans="1:10" ht="15">
      <c r="A7" s="23"/>
      <c r="B7" s="23"/>
      <c r="C7" s="23"/>
      <c r="D7" s="23"/>
      <c r="E7" s="23"/>
      <c r="F7" s="23"/>
      <c r="G7" s="23"/>
      <c r="H7" s="23"/>
    </row>
    <row r="8" spans="1:10" ht="45">
      <c r="A8" s="25" t="s">
        <v>22</v>
      </c>
      <c r="B8" s="25" t="s">
        <v>23</v>
      </c>
      <c r="C8" s="25" t="s">
        <v>24</v>
      </c>
      <c r="D8" s="25" t="s">
        <v>25</v>
      </c>
      <c r="E8" s="25" t="s">
        <v>26</v>
      </c>
      <c r="F8" s="25" t="s">
        <v>27</v>
      </c>
      <c r="G8" s="25" t="s">
        <v>28</v>
      </c>
      <c r="H8" s="26" t="s">
        <v>29</v>
      </c>
    </row>
    <row r="9" spans="1:10" ht="105">
      <c r="A9" s="978" t="s">
        <v>30</v>
      </c>
      <c r="B9" s="980" t="s">
        <v>31</v>
      </c>
      <c r="C9" s="37" t="s">
        <v>81</v>
      </c>
      <c r="D9" s="25" t="s">
        <v>32</v>
      </c>
      <c r="E9" s="26">
        <v>236</v>
      </c>
      <c r="F9" s="26">
        <v>1</v>
      </c>
      <c r="G9" s="25" t="s">
        <v>82</v>
      </c>
      <c r="H9" s="27">
        <f>236*2.4*1.44*1*1.24*12.728693/1000</f>
        <v>12.87333983066112</v>
      </c>
    </row>
    <row r="10" spans="1:10" ht="165">
      <c r="A10" s="979"/>
      <c r="B10" s="981"/>
      <c r="C10" s="25" t="s">
        <v>84</v>
      </c>
      <c r="D10" s="25" t="s">
        <v>33</v>
      </c>
      <c r="E10" s="26">
        <v>94</v>
      </c>
      <c r="F10" s="26">
        <v>1</v>
      </c>
      <c r="G10" s="25" t="s">
        <v>83</v>
      </c>
      <c r="H10" s="27">
        <f>94*1*1*1*1.2*6.5*1.44*1*1.24*12.728693/1000</f>
        <v>16.664429314690555</v>
      </c>
      <c r="J10" s="36"/>
    </row>
    <row r="11" spans="1:10" ht="60">
      <c r="A11" s="25" t="s">
        <v>34</v>
      </c>
      <c r="B11" s="26" t="s">
        <v>35</v>
      </c>
      <c r="C11" s="25" t="s">
        <v>36</v>
      </c>
      <c r="D11" s="25"/>
      <c r="E11" s="25"/>
      <c r="F11" s="25"/>
      <c r="G11" s="25"/>
      <c r="H11" s="27">
        <f>H9*0.1</f>
        <v>1.2873339830661121</v>
      </c>
    </row>
    <row r="12" spans="1:10" s="28" customFormat="1" ht="33.75" customHeight="1">
      <c r="A12" s="39" t="s">
        <v>89</v>
      </c>
      <c r="B12" s="39"/>
      <c r="C12" s="39"/>
      <c r="D12" s="39"/>
      <c r="E12" s="39"/>
      <c r="F12" s="39"/>
      <c r="G12" s="39"/>
      <c r="H12" s="40">
        <f>H9+H10+H11</f>
        <v>30.825103128417787</v>
      </c>
    </row>
    <row r="13" spans="1:10" s="28" customFormat="1" ht="63.75" customHeight="1">
      <c r="A13" s="136" t="s">
        <v>108</v>
      </c>
      <c r="B13" s="137"/>
      <c r="C13" s="137"/>
      <c r="D13" s="137"/>
      <c r="E13" s="137"/>
      <c r="F13" s="137"/>
      <c r="G13" s="39"/>
      <c r="H13" s="40">
        <f>H12*1.051</f>
        <v>32.39718338796709</v>
      </c>
    </row>
    <row r="14" spans="1:10" s="28" customFormat="1" ht="224.25" customHeight="1">
      <c r="A14" s="138" t="s">
        <v>179</v>
      </c>
      <c r="B14" s="38"/>
      <c r="C14" s="38"/>
      <c r="D14" s="38"/>
      <c r="E14" s="38"/>
      <c r="F14" s="38"/>
      <c r="G14" s="38"/>
      <c r="H14" s="42">
        <f>H12/12.728693*10.57798*0.775*1.061*1.051*1.051*1.051</f>
        <v>24.453932118317145</v>
      </c>
    </row>
    <row r="15" spans="1:10" ht="15">
      <c r="A15" s="23"/>
      <c r="B15" s="23"/>
      <c r="C15" s="23"/>
      <c r="D15" s="23"/>
      <c r="E15" s="23"/>
      <c r="F15" s="23"/>
      <c r="G15" s="23"/>
      <c r="H15" s="23"/>
    </row>
    <row r="16" spans="1:10" ht="15" customHeight="1">
      <c r="A16" s="982" t="s">
        <v>76</v>
      </c>
      <c r="B16" s="982"/>
      <c r="C16" s="982"/>
      <c r="D16" s="982"/>
      <c r="E16" s="982"/>
      <c r="F16" s="982"/>
      <c r="G16" s="982"/>
      <c r="H16" s="982"/>
    </row>
    <row r="17" spans="1:8" ht="15">
      <c r="A17" s="982"/>
      <c r="B17" s="982"/>
      <c r="C17" s="982"/>
      <c r="D17" s="982"/>
      <c r="E17" s="982"/>
      <c r="F17" s="982"/>
      <c r="G17" s="982"/>
      <c r="H17" s="29"/>
    </row>
    <row r="18" spans="1:8" ht="15">
      <c r="A18" s="982"/>
      <c r="B18" s="982"/>
      <c r="C18" s="982"/>
      <c r="D18" s="982"/>
      <c r="E18" s="982"/>
      <c r="F18" s="982"/>
      <c r="G18" s="982"/>
      <c r="H18" s="30"/>
    </row>
    <row r="19" spans="1:8" ht="15">
      <c r="A19" s="982"/>
      <c r="B19" s="982"/>
      <c r="C19" s="982"/>
      <c r="D19" s="982"/>
      <c r="E19" s="982"/>
      <c r="F19" s="982"/>
      <c r="G19" s="982"/>
      <c r="H19" s="30"/>
    </row>
  </sheetData>
  <mergeCells count="6">
    <mergeCell ref="A3:H3"/>
    <mergeCell ref="C6:H6"/>
    <mergeCell ref="A9:A10"/>
    <mergeCell ref="B9:B10"/>
    <mergeCell ref="A17:G19"/>
    <mergeCell ref="A16:H16"/>
  </mergeCells>
  <pageMargins left="0.39370078740157483" right="0.39370078740157483" top="0.74803149606299213" bottom="0.74803149606299213" header="0.31496062992125984" footer="0.31496062992125984"/>
  <pageSetup paperSize="9" scale="89" firstPageNumber="16" orientation="portrait" useFirstPageNumber="1" r:id="rId1"/>
  <headerFooter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0"/>
  <sheetViews>
    <sheetView topLeftCell="A7" workbookViewId="0">
      <selection activeCell="H15" sqref="H15"/>
    </sheetView>
  </sheetViews>
  <sheetFormatPr defaultRowHeight="12.75"/>
  <cols>
    <col min="1" max="1" width="24.85546875" style="143" customWidth="1"/>
    <col min="2" max="2" width="9.140625" style="144"/>
    <col min="3" max="3" width="20.85546875" style="144" customWidth="1"/>
    <col min="4" max="4" width="13" style="144" customWidth="1"/>
    <col min="5" max="6" width="9.140625" style="144"/>
    <col min="7" max="7" width="14.7109375" style="179" customWidth="1"/>
    <col min="8" max="8" width="10.28515625" style="144" customWidth="1"/>
    <col min="9" max="9" width="26.7109375" style="144" customWidth="1"/>
    <col min="10" max="10" width="18.42578125" style="144" customWidth="1"/>
    <col min="11" max="11" width="71.7109375" style="144" customWidth="1"/>
    <col min="12" max="256" width="9.140625" style="144"/>
    <col min="257" max="257" width="24.85546875" style="144" customWidth="1"/>
    <col min="258" max="258" width="9.140625" style="144"/>
    <col min="259" max="259" width="20.85546875" style="144" customWidth="1"/>
    <col min="260" max="260" width="13" style="144" customWidth="1"/>
    <col min="261" max="262" width="9.140625" style="144"/>
    <col min="263" max="263" width="14.7109375" style="144" customWidth="1"/>
    <col min="264" max="264" width="10.28515625" style="144" customWidth="1"/>
    <col min="265" max="265" width="26.7109375" style="144" customWidth="1"/>
    <col min="266" max="266" width="18.42578125" style="144" customWidth="1"/>
    <col min="267" max="267" width="71.7109375" style="144" customWidth="1"/>
    <col min="268" max="512" width="9.140625" style="144"/>
    <col min="513" max="513" width="24.85546875" style="144" customWidth="1"/>
    <col min="514" max="514" width="9.140625" style="144"/>
    <col min="515" max="515" width="20.85546875" style="144" customWidth="1"/>
    <col min="516" max="516" width="13" style="144" customWidth="1"/>
    <col min="517" max="518" width="9.140625" style="144"/>
    <col min="519" max="519" width="14.7109375" style="144" customWidth="1"/>
    <col min="520" max="520" width="10.28515625" style="144" customWidth="1"/>
    <col min="521" max="521" width="26.7109375" style="144" customWidth="1"/>
    <col min="522" max="522" width="18.42578125" style="144" customWidth="1"/>
    <col min="523" max="523" width="71.7109375" style="144" customWidth="1"/>
    <col min="524" max="768" width="9.140625" style="144"/>
    <col min="769" max="769" width="24.85546875" style="144" customWidth="1"/>
    <col min="770" max="770" width="9.140625" style="144"/>
    <col min="771" max="771" width="20.85546875" style="144" customWidth="1"/>
    <col min="772" max="772" width="13" style="144" customWidth="1"/>
    <col min="773" max="774" width="9.140625" style="144"/>
    <col min="775" max="775" width="14.7109375" style="144" customWidth="1"/>
    <col min="776" max="776" width="10.28515625" style="144" customWidth="1"/>
    <col min="777" max="777" width="26.7109375" style="144" customWidth="1"/>
    <col min="778" max="778" width="18.42578125" style="144" customWidth="1"/>
    <col min="779" max="779" width="71.7109375" style="144" customWidth="1"/>
    <col min="780" max="1024" width="9.140625" style="144"/>
    <col min="1025" max="1025" width="24.85546875" style="144" customWidth="1"/>
    <col min="1026" max="1026" width="9.140625" style="144"/>
    <col min="1027" max="1027" width="20.85546875" style="144" customWidth="1"/>
    <col min="1028" max="1028" width="13" style="144" customWidth="1"/>
    <col min="1029" max="1030" width="9.140625" style="144"/>
    <col min="1031" max="1031" width="14.7109375" style="144" customWidth="1"/>
    <col min="1032" max="1032" width="10.28515625" style="144" customWidth="1"/>
    <col min="1033" max="1033" width="26.7109375" style="144" customWidth="1"/>
    <col min="1034" max="1034" width="18.42578125" style="144" customWidth="1"/>
    <col min="1035" max="1035" width="71.7109375" style="144" customWidth="1"/>
    <col min="1036" max="1280" width="9.140625" style="144"/>
    <col min="1281" max="1281" width="24.85546875" style="144" customWidth="1"/>
    <col min="1282" max="1282" width="9.140625" style="144"/>
    <col min="1283" max="1283" width="20.85546875" style="144" customWidth="1"/>
    <col min="1284" max="1284" width="13" style="144" customWidth="1"/>
    <col min="1285" max="1286" width="9.140625" style="144"/>
    <col min="1287" max="1287" width="14.7109375" style="144" customWidth="1"/>
    <col min="1288" max="1288" width="10.28515625" style="144" customWidth="1"/>
    <col min="1289" max="1289" width="26.7109375" style="144" customWidth="1"/>
    <col min="1290" max="1290" width="18.42578125" style="144" customWidth="1"/>
    <col min="1291" max="1291" width="71.7109375" style="144" customWidth="1"/>
    <col min="1292" max="1536" width="9.140625" style="144"/>
    <col min="1537" max="1537" width="24.85546875" style="144" customWidth="1"/>
    <col min="1538" max="1538" width="9.140625" style="144"/>
    <col min="1539" max="1539" width="20.85546875" style="144" customWidth="1"/>
    <col min="1540" max="1540" width="13" style="144" customWidth="1"/>
    <col min="1541" max="1542" width="9.140625" style="144"/>
    <col min="1543" max="1543" width="14.7109375" style="144" customWidth="1"/>
    <col min="1544" max="1544" width="10.28515625" style="144" customWidth="1"/>
    <col min="1545" max="1545" width="26.7109375" style="144" customWidth="1"/>
    <col min="1546" max="1546" width="18.42578125" style="144" customWidth="1"/>
    <col min="1547" max="1547" width="71.7109375" style="144" customWidth="1"/>
    <col min="1548" max="1792" width="9.140625" style="144"/>
    <col min="1793" max="1793" width="24.85546875" style="144" customWidth="1"/>
    <col min="1794" max="1794" width="9.140625" style="144"/>
    <col min="1795" max="1795" width="20.85546875" style="144" customWidth="1"/>
    <col min="1796" max="1796" width="13" style="144" customWidth="1"/>
    <col min="1797" max="1798" width="9.140625" style="144"/>
    <col min="1799" max="1799" width="14.7109375" style="144" customWidth="1"/>
    <col min="1800" max="1800" width="10.28515625" style="144" customWidth="1"/>
    <col min="1801" max="1801" width="26.7109375" style="144" customWidth="1"/>
    <col min="1802" max="1802" width="18.42578125" style="144" customWidth="1"/>
    <col min="1803" max="1803" width="71.7109375" style="144" customWidth="1"/>
    <col min="1804" max="2048" width="9.140625" style="144"/>
    <col min="2049" max="2049" width="24.85546875" style="144" customWidth="1"/>
    <col min="2050" max="2050" width="9.140625" style="144"/>
    <col min="2051" max="2051" width="20.85546875" style="144" customWidth="1"/>
    <col min="2052" max="2052" width="13" style="144" customWidth="1"/>
    <col min="2053" max="2054" width="9.140625" style="144"/>
    <col min="2055" max="2055" width="14.7109375" style="144" customWidth="1"/>
    <col min="2056" max="2056" width="10.28515625" style="144" customWidth="1"/>
    <col min="2057" max="2057" width="26.7109375" style="144" customWidth="1"/>
    <col min="2058" max="2058" width="18.42578125" style="144" customWidth="1"/>
    <col min="2059" max="2059" width="71.7109375" style="144" customWidth="1"/>
    <col min="2060" max="2304" width="9.140625" style="144"/>
    <col min="2305" max="2305" width="24.85546875" style="144" customWidth="1"/>
    <col min="2306" max="2306" width="9.140625" style="144"/>
    <col min="2307" max="2307" width="20.85546875" style="144" customWidth="1"/>
    <col min="2308" max="2308" width="13" style="144" customWidth="1"/>
    <col min="2309" max="2310" width="9.140625" style="144"/>
    <col min="2311" max="2311" width="14.7109375" style="144" customWidth="1"/>
    <col min="2312" max="2312" width="10.28515625" style="144" customWidth="1"/>
    <col min="2313" max="2313" width="26.7109375" style="144" customWidth="1"/>
    <col min="2314" max="2314" width="18.42578125" style="144" customWidth="1"/>
    <col min="2315" max="2315" width="71.7109375" style="144" customWidth="1"/>
    <col min="2316" max="2560" width="9.140625" style="144"/>
    <col min="2561" max="2561" width="24.85546875" style="144" customWidth="1"/>
    <col min="2562" max="2562" width="9.140625" style="144"/>
    <col min="2563" max="2563" width="20.85546875" style="144" customWidth="1"/>
    <col min="2564" max="2564" width="13" style="144" customWidth="1"/>
    <col min="2565" max="2566" width="9.140625" style="144"/>
    <col min="2567" max="2567" width="14.7109375" style="144" customWidth="1"/>
    <col min="2568" max="2568" width="10.28515625" style="144" customWidth="1"/>
    <col min="2569" max="2569" width="26.7109375" style="144" customWidth="1"/>
    <col min="2570" max="2570" width="18.42578125" style="144" customWidth="1"/>
    <col min="2571" max="2571" width="71.7109375" style="144" customWidth="1"/>
    <col min="2572" max="2816" width="9.140625" style="144"/>
    <col min="2817" max="2817" width="24.85546875" style="144" customWidth="1"/>
    <col min="2818" max="2818" width="9.140625" style="144"/>
    <col min="2819" max="2819" width="20.85546875" style="144" customWidth="1"/>
    <col min="2820" max="2820" width="13" style="144" customWidth="1"/>
    <col min="2821" max="2822" width="9.140625" style="144"/>
    <col min="2823" max="2823" width="14.7109375" style="144" customWidth="1"/>
    <col min="2824" max="2824" width="10.28515625" style="144" customWidth="1"/>
    <col min="2825" max="2825" width="26.7109375" style="144" customWidth="1"/>
    <col min="2826" max="2826" width="18.42578125" style="144" customWidth="1"/>
    <col min="2827" max="2827" width="71.7109375" style="144" customWidth="1"/>
    <col min="2828" max="3072" width="9.140625" style="144"/>
    <col min="3073" max="3073" width="24.85546875" style="144" customWidth="1"/>
    <col min="3074" max="3074" width="9.140625" style="144"/>
    <col min="3075" max="3075" width="20.85546875" style="144" customWidth="1"/>
    <col min="3076" max="3076" width="13" style="144" customWidth="1"/>
    <col min="3077" max="3078" width="9.140625" style="144"/>
    <col min="3079" max="3079" width="14.7109375" style="144" customWidth="1"/>
    <col min="3080" max="3080" width="10.28515625" style="144" customWidth="1"/>
    <col min="3081" max="3081" width="26.7109375" style="144" customWidth="1"/>
    <col min="3082" max="3082" width="18.42578125" style="144" customWidth="1"/>
    <col min="3083" max="3083" width="71.7109375" style="144" customWidth="1"/>
    <col min="3084" max="3328" width="9.140625" style="144"/>
    <col min="3329" max="3329" width="24.85546875" style="144" customWidth="1"/>
    <col min="3330" max="3330" width="9.140625" style="144"/>
    <col min="3331" max="3331" width="20.85546875" style="144" customWidth="1"/>
    <col min="3332" max="3332" width="13" style="144" customWidth="1"/>
    <col min="3333" max="3334" width="9.140625" style="144"/>
    <col min="3335" max="3335" width="14.7109375" style="144" customWidth="1"/>
    <col min="3336" max="3336" width="10.28515625" style="144" customWidth="1"/>
    <col min="3337" max="3337" width="26.7109375" style="144" customWidth="1"/>
    <col min="3338" max="3338" width="18.42578125" style="144" customWidth="1"/>
    <col min="3339" max="3339" width="71.7109375" style="144" customWidth="1"/>
    <col min="3340" max="3584" width="9.140625" style="144"/>
    <col min="3585" max="3585" width="24.85546875" style="144" customWidth="1"/>
    <col min="3586" max="3586" width="9.140625" style="144"/>
    <col min="3587" max="3587" width="20.85546875" style="144" customWidth="1"/>
    <col min="3588" max="3588" width="13" style="144" customWidth="1"/>
    <col min="3589" max="3590" width="9.140625" style="144"/>
    <col min="3591" max="3591" width="14.7109375" style="144" customWidth="1"/>
    <col min="3592" max="3592" width="10.28515625" style="144" customWidth="1"/>
    <col min="3593" max="3593" width="26.7109375" style="144" customWidth="1"/>
    <col min="3594" max="3594" width="18.42578125" style="144" customWidth="1"/>
    <col min="3595" max="3595" width="71.7109375" style="144" customWidth="1"/>
    <col min="3596" max="3840" width="9.140625" style="144"/>
    <col min="3841" max="3841" width="24.85546875" style="144" customWidth="1"/>
    <col min="3842" max="3842" width="9.140625" style="144"/>
    <col min="3843" max="3843" width="20.85546875" style="144" customWidth="1"/>
    <col min="3844" max="3844" width="13" style="144" customWidth="1"/>
    <col min="3845" max="3846" width="9.140625" style="144"/>
    <col min="3847" max="3847" width="14.7109375" style="144" customWidth="1"/>
    <col min="3848" max="3848" width="10.28515625" style="144" customWidth="1"/>
    <col min="3849" max="3849" width="26.7109375" style="144" customWidth="1"/>
    <col min="3850" max="3850" width="18.42578125" style="144" customWidth="1"/>
    <col min="3851" max="3851" width="71.7109375" style="144" customWidth="1"/>
    <col min="3852" max="4096" width="9.140625" style="144"/>
    <col min="4097" max="4097" width="24.85546875" style="144" customWidth="1"/>
    <col min="4098" max="4098" width="9.140625" style="144"/>
    <col min="4099" max="4099" width="20.85546875" style="144" customWidth="1"/>
    <col min="4100" max="4100" width="13" style="144" customWidth="1"/>
    <col min="4101" max="4102" width="9.140625" style="144"/>
    <col min="4103" max="4103" width="14.7109375" style="144" customWidth="1"/>
    <col min="4104" max="4104" width="10.28515625" style="144" customWidth="1"/>
    <col min="4105" max="4105" width="26.7109375" style="144" customWidth="1"/>
    <col min="4106" max="4106" width="18.42578125" style="144" customWidth="1"/>
    <col min="4107" max="4107" width="71.7109375" style="144" customWidth="1"/>
    <col min="4108" max="4352" width="9.140625" style="144"/>
    <col min="4353" max="4353" width="24.85546875" style="144" customWidth="1"/>
    <col min="4354" max="4354" width="9.140625" style="144"/>
    <col min="4355" max="4355" width="20.85546875" style="144" customWidth="1"/>
    <col min="4356" max="4356" width="13" style="144" customWidth="1"/>
    <col min="4357" max="4358" width="9.140625" style="144"/>
    <col min="4359" max="4359" width="14.7109375" style="144" customWidth="1"/>
    <col min="4360" max="4360" width="10.28515625" style="144" customWidth="1"/>
    <col min="4361" max="4361" width="26.7109375" style="144" customWidth="1"/>
    <col min="4362" max="4362" width="18.42578125" style="144" customWidth="1"/>
    <col min="4363" max="4363" width="71.7109375" style="144" customWidth="1"/>
    <col min="4364" max="4608" width="9.140625" style="144"/>
    <col min="4609" max="4609" width="24.85546875" style="144" customWidth="1"/>
    <col min="4610" max="4610" width="9.140625" style="144"/>
    <col min="4611" max="4611" width="20.85546875" style="144" customWidth="1"/>
    <col min="4612" max="4612" width="13" style="144" customWidth="1"/>
    <col min="4613" max="4614" width="9.140625" style="144"/>
    <col min="4615" max="4615" width="14.7109375" style="144" customWidth="1"/>
    <col min="4616" max="4616" width="10.28515625" style="144" customWidth="1"/>
    <col min="4617" max="4617" width="26.7109375" style="144" customWidth="1"/>
    <col min="4618" max="4618" width="18.42578125" style="144" customWidth="1"/>
    <col min="4619" max="4619" width="71.7109375" style="144" customWidth="1"/>
    <col min="4620" max="4864" width="9.140625" style="144"/>
    <col min="4865" max="4865" width="24.85546875" style="144" customWidth="1"/>
    <col min="4866" max="4866" width="9.140625" style="144"/>
    <col min="4867" max="4867" width="20.85546875" style="144" customWidth="1"/>
    <col min="4868" max="4868" width="13" style="144" customWidth="1"/>
    <col min="4869" max="4870" width="9.140625" style="144"/>
    <col min="4871" max="4871" width="14.7109375" style="144" customWidth="1"/>
    <col min="4872" max="4872" width="10.28515625" style="144" customWidth="1"/>
    <col min="4873" max="4873" width="26.7109375" style="144" customWidth="1"/>
    <col min="4874" max="4874" width="18.42578125" style="144" customWidth="1"/>
    <col min="4875" max="4875" width="71.7109375" style="144" customWidth="1"/>
    <col min="4876" max="5120" width="9.140625" style="144"/>
    <col min="5121" max="5121" width="24.85546875" style="144" customWidth="1"/>
    <col min="5122" max="5122" width="9.140625" style="144"/>
    <col min="5123" max="5123" width="20.85546875" style="144" customWidth="1"/>
    <col min="5124" max="5124" width="13" style="144" customWidth="1"/>
    <col min="5125" max="5126" width="9.140625" style="144"/>
    <col min="5127" max="5127" width="14.7109375" style="144" customWidth="1"/>
    <col min="5128" max="5128" width="10.28515625" style="144" customWidth="1"/>
    <col min="5129" max="5129" width="26.7109375" style="144" customWidth="1"/>
    <col min="5130" max="5130" width="18.42578125" style="144" customWidth="1"/>
    <col min="5131" max="5131" width="71.7109375" style="144" customWidth="1"/>
    <col min="5132" max="5376" width="9.140625" style="144"/>
    <col min="5377" max="5377" width="24.85546875" style="144" customWidth="1"/>
    <col min="5378" max="5378" width="9.140625" style="144"/>
    <col min="5379" max="5379" width="20.85546875" style="144" customWidth="1"/>
    <col min="5380" max="5380" width="13" style="144" customWidth="1"/>
    <col min="5381" max="5382" width="9.140625" style="144"/>
    <col min="5383" max="5383" width="14.7109375" style="144" customWidth="1"/>
    <col min="5384" max="5384" width="10.28515625" style="144" customWidth="1"/>
    <col min="5385" max="5385" width="26.7109375" style="144" customWidth="1"/>
    <col min="5386" max="5386" width="18.42578125" style="144" customWidth="1"/>
    <col min="5387" max="5387" width="71.7109375" style="144" customWidth="1"/>
    <col min="5388" max="5632" width="9.140625" style="144"/>
    <col min="5633" max="5633" width="24.85546875" style="144" customWidth="1"/>
    <col min="5634" max="5634" width="9.140625" style="144"/>
    <col min="5635" max="5635" width="20.85546875" style="144" customWidth="1"/>
    <col min="5636" max="5636" width="13" style="144" customWidth="1"/>
    <col min="5637" max="5638" width="9.140625" style="144"/>
    <col min="5639" max="5639" width="14.7109375" style="144" customWidth="1"/>
    <col min="5640" max="5640" width="10.28515625" style="144" customWidth="1"/>
    <col min="5641" max="5641" width="26.7109375" style="144" customWidth="1"/>
    <col min="5642" max="5642" width="18.42578125" style="144" customWidth="1"/>
    <col min="5643" max="5643" width="71.7109375" style="144" customWidth="1"/>
    <col min="5644" max="5888" width="9.140625" style="144"/>
    <col min="5889" max="5889" width="24.85546875" style="144" customWidth="1"/>
    <col min="5890" max="5890" width="9.140625" style="144"/>
    <col min="5891" max="5891" width="20.85546875" style="144" customWidth="1"/>
    <col min="5892" max="5892" width="13" style="144" customWidth="1"/>
    <col min="5893" max="5894" width="9.140625" style="144"/>
    <col min="5895" max="5895" width="14.7109375" style="144" customWidth="1"/>
    <col min="5896" max="5896" width="10.28515625" style="144" customWidth="1"/>
    <col min="5897" max="5897" width="26.7109375" style="144" customWidth="1"/>
    <col min="5898" max="5898" width="18.42578125" style="144" customWidth="1"/>
    <col min="5899" max="5899" width="71.7109375" style="144" customWidth="1"/>
    <col min="5900" max="6144" width="9.140625" style="144"/>
    <col min="6145" max="6145" width="24.85546875" style="144" customWidth="1"/>
    <col min="6146" max="6146" width="9.140625" style="144"/>
    <col min="6147" max="6147" width="20.85546875" style="144" customWidth="1"/>
    <col min="6148" max="6148" width="13" style="144" customWidth="1"/>
    <col min="6149" max="6150" width="9.140625" style="144"/>
    <col min="6151" max="6151" width="14.7109375" style="144" customWidth="1"/>
    <col min="6152" max="6152" width="10.28515625" style="144" customWidth="1"/>
    <col min="6153" max="6153" width="26.7109375" style="144" customWidth="1"/>
    <col min="6154" max="6154" width="18.42578125" style="144" customWidth="1"/>
    <col min="6155" max="6155" width="71.7109375" style="144" customWidth="1"/>
    <col min="6156" max="6400" width="9.140625" style="144"/>
    <col min="6401" max="6401" width="24.85546875" style="144" customWidth="1"/>
    <col min="6402" max="6402" width="9.140625" style="144"/>
    <col min="6403" max="6403" width="20.85546875" style="144" customWidth="1"/>
    <col min="6404" max="6404" width="13" style="144" customWidth="1"/>
    <col min="6405" max="6406" width="9.140625" style="144"/>
    <col min="6407" max="6407" width="14.7109375" style="144" customWidth="1"/>
    <col min="6408" max="6408" width="10.28515625" style="144" customWidth="1"/>
    <col min="6409" max="6409" width="26.7109375" style="144" customWidth="1"/>
    <col min="6410" max="6410" width="18.42578125" style="144" customWidth="1"/>
    <col min="6411" max="6411" width="71.7109375" style="144" customWidth="1"/>
    <col min="6412" max="6656" width="9.140625" style="144"/>
    <col min="6657" max="6657" width="24.85546875" style="144" customWidth="1"/>
    <col min="6658" max="6658" width="9.140625" style="144"/>
    <col min="6659" max="6659" width="20.85546875" style="144" customWidth="1"/>
    <col min="6660" max="6660" width="13" style="144" customWidth="1"/>
    <col min="6661" max="6662" width="9.140625" style="144"/>
    <col min="6663" max="6663" width="14.7109375" style="144" customWidth="1"/>
    <col min="6664" max="6664" width="10.28515625" style="144" customWidth="1"/>
    <col min="6665" max="6665" width="26.7109375" style="144" customWidth="1"/>
    <col min="6666" max="6666" width="18.42578125" style="144" customWidth="1"/>
    <col min="6667" max="6667" width="71.7109375" style="144" customWidth="1"/>
    <col min="6668" max="6912" width="9.140625" style="144"/>
    <col min="6913" max="6913" width="24.85546875" style="144" customWidth="1"/>
    <col min="6914" max="6914" width="9.140625" style="144"/>
    <col min="6915" max="6915" width="20.85546875" style="144" customWidth="1"/>
    <col min="6916" max="6916" width="13" style="144" customWidth="1"/>
    <col min="6917" max="6918" width="9.140625" style="144"/>
    <col min="6919" max="6919" width="14.7109375" style="144" customWidth="1"/>
    <col min="6920" max="6920" width="10.28515625" style="144" customWidth="1"/>
    <col min="6921" max="6921" width="26.7109375" style="144" customWidth="1"/>
    <col min="6922" max="6922" width="18.42578125" style="144" customWidth="1"/>
    <col min="6923" max="6923" width="71.7109375" style="144" customWidth="1"/>
    <col min="6924" max="7168" width="9.140625" style="144"/>
    <col min="7169" max="7169" width="24.85546875" style="144" customWidth="1"/>
    <col min="7170" max="7170" width="9.140625" style="144"/>
    <col min="7171" max="7171" width="20.85546875" style="144" customWidth="1"/>
    <col min="7172" max="7172" width="13" style="144" customWidth="1"/>
    <col min="7173" max="7174" width="9.140625" style="144"/>
    <col min="7175" max="7175" width="14.7109375" style="144" customWidth="1"/>
    <col min="7176" max="7176" width="10.28515625" style="144" customWidth="1"/>
    <col min="7177" max="7177" width="26.7109375" style="144" customWidth="1"/>
    <col min="7178" max="7178" width="18.42578125" style="144" customWidth="1"/>
    <col min="7179" max="7179" width="71.7109375" style="144" customWidth="1"/>
    <col min="7180" max="7424" width="9.140625" style="144"/>
    <col min="7425" max="7425" width="24.85546875" style="144" customWidth="1"/>
    <col min="7426" max="7426" width="9.140625" style="144"/>
    <col min="7427" max="7427" width="20.85546875" style="144" customWidth="1"/>
    <col min="7428" max="7428" width="13" style="144" customWidth="1"/>
    <col min="7429" max="7430" width="9.140625" style="144"/>
    <col min="7431" max="7431" width="14.7109375" style="144" customWidth="1"/>
    <col min="7432" max="7432" width="10.28515625" style="144" customWidth="1"/>
    <col min="7433" max="7433" width="26.7109375" style="144" customWidth="1"/>
    <col min="7434" max="7434" width="18.42578125" style="144" customWidth="1"/>
    <col min="7435" max="7435" width="71.7109375" style="144" customWidth="1"/>
    <col min="7436" max="7680" width="9.140625" style="144"/>
    <col min="7681" max="7681" width="24.85546875" style="144" customWidth="1"/>
    <col min="7682" max="7682" width="9.140625" style="144"/>
    <col min="7683" max="7683" width="20.85546875" style="144" customWidth="1"/>
    <col min="7684" max="7684" width="13" style="144" customWidth="1"/>
    <col min="7685" max="7686" width="9.140625" style="144"/>
    <col min="7687" max="7687" width="14.7109375" style="144" customWidth="1"/>
    <col min="7688" max="7688" width="10.28515625" style="144" customWidth="1"/>
    <col min="7689" max="7689" width="26.7109375" style="144" customWidth="1"/>
    <col min="7690" max="7690" width="18.42578125" style="144" customWidth="1"/>
    <col min="7691" max="7691" width="71.7109375" style="144" customWidth="1"/>
    <col min="7692" max="7936" width="9.140625" style="144"/>
    <col min="7937" max="7937" width="24.85546875" style="144" customWidth="1"/>
    <col min="7938" max="7938" width="9.140625" style="144"/>
    <col min="7939" max="7939" width="20.85546875" style="144" customWidth="1"/>
    <col min="7940" max="7940" width="13" style="144" customWidth="1"/>
    <col min="7941" max="7942" width="9.140625" style="144"/>
    <col min="7943" max="7943" width="14.7109375" style="144" customWidth="1"/>
    <col min="7944" max="7944" width="10.28515625" style="144" customWidth="1"/>
    <col min="7945" max="7945" width="26.7109375" style="144" customWidth="1"/>
    <col min="7946" max="7946" width="18.42578125" style="144" customWidth="1"/>
    <col min="7947" max="7947" width="71.7109375" style="144" customWidth="1"/>
    <col min="7948" max="8192" width="9.140625" style="144"/>
    <col min="8193" max="8193" width="24.85546875" style="144" customWidth="1"/>
    <col min="8194" max="8194" width="9.140625" style="144"/>
    <col min="8195" max="8195" width="20.85546875" style="144" customWidth="1"/>
    <col min="8196" max="8196" width="13" style="144" customWidth="1"/>
    <col min="8197" max="8198" width="9.140625" style="144"/>
    <col min="8199" max="8199" width="14.7109375" style="144" customWidth="1"/>
    <col min="8200" max="8200" width="10.28515625" style="144" customWidth="1"/>
    <col min="8201" max="8201" width="26.7109375" style="144" customWidth="1"/>
    <col min="8202" max="8202" width="18.42578125" style="144" customWidth="1"/>
    <col min="8203" max="8203" width="71.7109375" style="144" customWidth="1"/>
    <col min="8204" max="8448" width="9.140625" style="144"/>
    <col min="8449" max="8449" width="24.85546875" style="144" customWidth="1"/>
    <col min="8450" max="8450" width="9.140625" style="144"/>
    <col min="8451" max="8451" width="20.85546875" style="144" customWidth="1"/>
    <col min="8452" max="8452" width="13" style="144" customWidth="1"/>
    <col min="8453" max="8454" width="9.140625" style="144"/>
    <col min="8455" max="8455" width="14.7109375" style="144" customWidth="1"/>
    <col min="8456" max="8456" width="10.28515625" style="144" customWidth="1"/>
    <col min="8457" max="8457" width="26.7109375" style="144" customWidth="1"/>
    <col min="8458" max="8458" width="18.42578125" style="144" customWidth="1"/>
    <col min="8459" max="8459" width="71.7109375" style="144" customWidth="1"/>
    <col min="8460" max="8704" width="9.140625" style="144"/>
    <col min="8705" max="8705" width="24.85546875" style="144" customWidth="1"/>
    <col min="8706" max="8706" width="9.140625" style="144"/>
    <col min="8707" max="8707" width="20.85546875" style="144" customWidth="1"/>
    <col min="8708" max="8708" width="13" style="144" customWidth="1"/>
    <col min="8709" max="8710" width="9.140625" style="144"/>
    <col min="8711" max="8711" width="14.7109375" style="144" customWidth="1"/>
    <col min="8712" max="8712" width="10.28515625" style="144" customWidth="1"/>
    <col min="8713" max="8713" width="26.7109375" style="144" customWidth="1"/>
    <col min="8714" max="8714" width="18.42578125" style="144" customWidth="1"/>
    <col min="8715" max="8715" width="71.7109375" style="144" customWidth="1"/>
    <col min="8716" max="8960" width="9.140625" style="144"/>
    <col min="8961" max="8961" width="24.85546875" style="144" customWidth="1"/>
    <col min="8962" max="8962" width="9.140625" style="144"/>
    <col min="8963" max="8963" width="20.85546875" style="144" customWidth="1"/>
    <col min="8964" max="8964" width="13" style="144" customWidth="1"/>
    <col min="8965" max="8966" width="9.140625" style="144"/>
    <col min="8967" max="8967" width="14.7109375" style="144" customWidth="1"/>
    <col min="8968" max="8968" width="10.28515625" style="144" customWidth="1"/>
    <col min="8969" max="8969" width="26.7109375" style="144" customWidth="1"/>
    <col min="8970" max="8970" width="18.42578125" style="144" customWidth="1"/>
    <col min="8971" max="8971" width="71.7109375" style="144" customWidth="1"/>
    <col min="8972" max="9216" width="9.140625" style="144"/>
    <col min="9217" max="9217" width="24.85546875" style="144" customWidth="1"/>
    <col min="9218" max="9218" width="9.140625" style="144"/>
    <col min="9219" max="9219" width="20.85546875" style="144" customWidth="1"/>
    <col min="9220" max="9220" width="13" style="144" customWidth="1"/>
    <col min="9221" max="9222" width="9.140625" style="144"/>
    <col min="9223" max="9223" width="14.7109375" style="144" customWidth="1"/>
    <col min="9224" max="9224" width="10.28515625" style="144" customWidth="1"/>
    <col min="9225" max="9225" width="26.7109375" style="144" customWidth="1"/>
    <col min="9226" max="9226" width="18.42578125" style="144" customWidth="1"/>
    <col min="9227" max="9227" width="71.7109375" style="144" customWidth="1"/>
    <col min="9228" max="9472" width="9.140625" style="144"/>
    <col min="9473" max="9473" width="24.85546875" style="144" customWidth="1"/>
    <col min="9474" max="9474" width="9.140625" style="144"/>
    <col min="9475" max="9475" width="20.85546875" style="144" customWidth="1"/>
    <col min="9476" max="9476" width="13" style="144" customWidth="1"/>
    <col min="9477" max="9478" width="9.140625" style="144"/>
    <col min="9479" max="9479" width="14.7109375" style="144" customWidth="1"/>
    <col min="9480" max="9480" width="10.28515625" style="144" customWidth="1"/>
    <col min="9481" max="9481" width="26.7109375" style="144" customWidth="1"/>
    <col min="9482" max="9482" width="18.42578125" style="144" customWidth="1"/>
    <col min="9483" max="9483" width="71.7109375" style="144" customWidth="1"/>
    <col min="9484" max="9728" width="9.140625" style="144"/>
    <col min="9729" max="9729" width="24.85546875" style="144" customWidth="1"/>
    <col min="9730" max="9730" width="9.140625" style="144"/>
    <col min="9731" max="9731" width="20.85546875" style="144" customWidth="1"/>
    <col min="9732" max="9732" width="13" style="144" customWidth="1"/>
    <col min="9733" max="9734" width="9.140625" style="144"/>
    <col min="9735" max="9735" width="14.7109375" style="144" customWidth="1"/>
    <col min="9736" max="9736" width="10.28515625" style="144" customWidth="1"/>
    <col min="9737" max="9737" width="26.7109375" style="144" customWidth="1"/>
    <col min="9738" max="9738" width="18.42578125" style="144" customWidth="1"/>
    <col min="9739" max="9739" width="71.7109375" style="144" customWidth="1"/>
    <col min="9740" max="9984" width="9.140625" style="144"/>
    <col min="9985" max="9985" width="24.85546875" style="144" customWidth="1"/>
    <col min="9986" max="9986" width="9.140625" style="144"/>
    <col min="9987" max="9987" width="20.85546875" style="144" customWidth="1"/>
    <col min="9988" max="9988" width="13" style="144" customWidth="1"/>
    <col min="9989" max="9990" width="9.140625" style="144"/>
    <col min="9991" max="9991" width="14.7109375" style="144" customWidth="1"/>
    <col min="9992" max="9992" width="10.28515625" style="144" customWidth="1"/>
    <col min="9993" max="9993" width="26.7109375" style="144" customWidth="1"/>
    <col min="9994" max="9994" width="18.42578125" style="144" customWidth="1"/>
    <col min="9995" max="9995" width="71.7109375" style="144" customWidth="1"/>
    <col min="9996" max="10240" width="9.140625" style="144"/>
    <col min="10241" max="10241" width="24.85546875" style="144" customWidth="1"/>
    <col min="10242" max="10242" width="9.140625" style="144"/>
    <col min="10243" max="10243" width="20.85546875" style="144" customWidth="1"/>
    <col min="10244" max="10244" width="13" style="144" customWidth="1"/>
    <col min="10245" max="10246" width="9.140625" style="144"/>
    <col min="10247" max="10247" width="14.7109375" style="144" customWidth="1"/>
    <col min="10248" max="10248" width="10.28515625" style="144" customWidth="1"/>
    <col min="10249" max="10249" width="26.7109375" style="144" customWidth="1"/>
    <col min="10250" max="10250" width="18.42578125" style="144" customWidth="1"/>
    <col min="10251" max="10251" width="71.7109375" style="144" customWidth="1"/>
    <col min="10252" max="10496" width="9.140625" style="144"/>
    <col min="10497" max="10497" width="24.85546875" style="144" customWidth="1"/>
    <col min="10498" max="10498" width="9.140625" style="144"/>
    <col min="10499" max="10499" width="20.85546875" style="144" customWidth="1"/>
    <col min="10500" max="10500" width="13" style="144" customWidth="1"/>
    <col min="10501" max="10502" width="9.140625" style="144"/>
    <col min="10503" max="10503" width="14.7109375" style="144" customWidth="1"/>
    <col min="10504" max="10504" width="10.28515625" style="144" customWidth="1"/>
    <col min="10505" max="10505" width="26.7109375" style="144" customWidth="1"/>
    <col min="10506" max="10506" width="18.42578125" style="144" customWidth="1"/>
    <col min="10507" max="10507" width="71.7109375" style="144" customWidth="1"/>
    <col min="10508" max="10752" width="9.140625" style="144"/>
    <col min="10753" max="10753" width="24.85546875" style="144" customWidth="1"/>
    <col min="10754" max="10754" width="9.140625" style="144"/>
    <col min="10755" max="10755" width="20.85546875" style="144" customWidth="1"/>
    <col min="10756" max="10756" width="13" style="144" customWidth="1"/>
    <col min="10757" max="10758" width="9.140625" style="144"/>
    <col min="10759" max="10759" width="14.7109375" style="144" customWidth="1"/>
    <col min="10760" max="10760" width="10.28515625" style="144" customWidth="1"/>
    <col min="10761" max="10761" width="26.7109375" style="144" customWidth="1"/>
    <col min="10762" max="10762" width="18.42578125" style="144" customWidth="1"/>
    <col min="10763" max="10763" width="71.7109375" style="144" customWidth="1"/>
    <col min="10764" max="11008" width="9.140625" style="144"/>
    <col min="11009" max="11009" width="24.85546875" style="144" customWidth="1"/>
    <col min="11010" max="11010" width="9.140625" style="144"/>
    <col min="11011" max="11011" width="20.85546875" style="144" customWidth="1"/>
    <col min="11012" max="11012" width="13" style="144" customWidth="1"/>
    <col min="11013" max="11014" width="9.140625" style="144"/>
    <col min="11015" max="11015" width="14.7109375" style="144" customWidth="1"/>
    <col min="11016" max="11016" width="10.28515625" style="144" customWidth="1"/>
    <col min="11017" max="11017" width="26.7109375" style="144" customWidth="1"/>
    <col min="11018" max="11018" width="18.42578125" style="144" customWidth="1"/>
    <col min="11019" max="11019" width="71.7109375" style="144" customWidth="1"/>
    <col min="11020" max="11264" width="9.140625" style="144"/>
    <col min="11265" max="11265" width="24.85546875" style="144" customWidth="1"/>
    <col min="11266" max="11266" width="9.140625" style="144"/>
    <col min="11267" max="11267" width="20.85546875" style="144" customWidth="1"/>
    <col min="11268" max="11268" width="13" style="144" customWidth="1"/>
    <col min="11269" max="11270" width="9.140625" style="144"/>
    <col min="11271" max="11271" width="14.7109375" style="144" customWidth="1"/>
    <col min="11272" max="11272" width="10.28515625" style="144" customWidth="1"/>
    <col min="11273" max="11273" width="26.7109375" style="144" customWidth="1"/>
    <col min="11274" max="11274" width="18.42578125" style="144" customWidth="1"/>
    <col min="11275" max="11275" width="71.7109375" style="144" customWidth="1"/>
    <col min="11276" max="11520" width="9.140625" style="144"/>
    <col min="11521" max="11521" width="24.85546875" style="144" customWidth="1"/>
    <col min="11522" max="11522" width="9.140625" style="144"/>
    <col min="11523" max="11523" width="20.85546875" style="144" customWidth="1"/>
    <col min="11524" max="11524" width="13" style="144" customWidth="1"/>
    <col min="11525" max="11526" width="9.140625" style="144"/>
    <col min="11527" max="11527" width="14.7109375" style="144" customWidth="1"/>
    <col min="11528" max="11528" width="10.28515625" style="144" customWidth="1"/>
    <col min="11529" max="11529" width="26.7109375" style="144" customWidth="1"/>
    <col min="11530" max="11530" width="18.42578125" style="144" customWidth="1"/>
    <col min="11531" max="11531" width="71.7109375" style="144" customWidth="1"/>
    <col min="11532" max="11776" width="9.140625" style="144"/>
    <col min="11777" max="11777" width="24.85546875" style="144" customWidth="1"/>
    <col min="11778" max="11778" width="9.140625" style="144"/>
    <col min="11779" max="11779" width="20.85546875" style="144" customWidth="1"/>
    <col min="11780" max="11780" width="13" style="144" customWidth="1"/>
    <col min="11781" max="11782" width="9.140625" style="144"/>
    <col min="11783" max="11783" width="14.7109375" style="144" customWidth="1"/>
    <col min="11784" max="11784" width="10.28515625" style="144" customWidth="1"/>
    <col min="11785" max="11785" width="26.7109375" style="144" customWidth="1"/>
    <col min="11786" max="11786" width="18.42578125" style="144" customWidth="1"/>
    <col min="11787" max="11787" width="71.7109375" style="144" customWidth="1"/>
    <col min="11788" max="12032" width="9.140625" style="144"/>
    <col min="12033" max="12033" width="24.85546875" style="144" customWidth="1"/>
    <col min="12034" max="12034" width="9.140625" style="144"/>
    <col min="12035" max="12035" width="20.85546875" style="144" customWidth="1"/>
    <col min="12036" max="12036" width="13" style="144" customWidth="1"/>
    <col min="12037" max="12038" width="9.140625" style="144"/>
    <col min="12039" max="12039" width="14.7109375" style="144" customWidth="1"/>
    <col min="12040" max="12040" width="10.28515625" style="144" customWidth="1"/>
    <col min="12041" max="12041" width="26.7109375" style="144" customWidth="1"/>
    <col min="12042" max="12042" width="18.42578125" style="144" customWidth="1"/>
    <col min="12043" max="12043" width="71.7109375" style="144" customWidth="1"/>
    <col min="12044" max="12288" width="9.140625" style="144"/>
    <col min="12289" max="12289" width="24.85546875" style="144" customWidth="1"/>
    <col min="12290" max="12290" width="9.140625" style="144"/>
    <col min="12291" max="12291" width="20.85546875" style="144" customWidth="1"/>
    <col min="12292" max="12292" width="13" style="144" customWidth="1"/>
    <col min="12293" max="12294" width="9.140625" style="144"/>
    <col min="12295" max="12295" width="14.7109375" style="144" customWidth="1"/>
    <col min="12296" max="12296" width="10.28515625" style="144" customWidth="1"/>
    <col min="12297" max="12297" width="26.7109375" style="144" customWidth="1"/>
    <col min="12298" max="12298" width="18.42578125" style="144" customWidth="1"/>
    <col min="12299" max="12299" width="71.7109375" style="144" customWidth="1"/>
    <col min="12300" max="12544" width="9.140625" style="144"/>
    <col min="12545" max="12545" width="24.85546875" style="144" customWidth="1"/>
    <col min="12546" max="12546" width="9.140625" style="144"/>
    <col min="12547" max="12547" width="20.85546875" style="144" customWidth="1"/>
    <col min="12548" max="12548" width="13" style="144" customWidth="1"/>
    <col min="12549" max="12550" width="9.140625" style="144"/>
    <col min="12551" max="12551" width="14.7109375" style="144" customWidth="1"/>
    <col min="12552" max="12552" width="10.28515625" style="144" customWidth="1"/>
    <col min="12553" max="12553" width="26.7109375" style="144" customWidth="1"/>
    <col min="12554" max="12554" width="18.42578125" style="144" customWidth="1"/>
    <col min="12555" max="12555" width="71.7109375" style="144" customWidth="1"/>
    <col min="12556" max="12800" width="9.140625" style="144"/>
    <col min="12801" max="12801" width="24.85546875" style="144" customWidth="1"/>
    <col min="12802" max="12802" width="9.140625" style="144"/>
    <col min="12803" max="12803" width="20.85546875" style="144" customWidth="1"/>
    <col min="12804" max="12804" width="13" style="144" customWidth="1"/>
    <col min="12805" max="12806" width="9.140625" style="144"/>
    <col min="12807" max="12807" width="14.7109375" style="144" customWidth="1"/>
    <col min="12808" max="12808" width="10.28515625" style="144" customWidth="1"/>
    <col min="12809" max="12809" width="26.7109375" style="144" customWidth="1"/>
    <col min="12810" max="12810" width="18.42578125" style="144" customWidth="1"/>
    <col min="12811" max="12811" width="71.7109375" style="144" customWidth="1"/>
    <col min="12812" max="13056" width="9.140625" style="144"/>
    <col min="13057" max="13057" width="24.85546875" style="144" customWidth="1"/>
    <col min="13058" max="13058" width="9.140625" style="144"/>
    <col min="13059" max="13059" width="20.85546875" style="144" customWidth="1"/>
    <col min="13060" max="13060" width="13" style="144" customWidth="1"/>
    <col min="13061" max="13062" width="9.140625" style="144"/>
    <col min="13063" max="13063" width="14.7109375" style="144" customWidth="1"/>
    <col min="13064" max="13064" width="10.28515625" style="144" customWidth="1"/>
    <col min="13065" max="13065" width="26.7109375" style="144" customWidth="1"/>
    <col min="13066" max="13066" width="18.42578125" style="144" customWidth="1"/>
    <col min="13067" max="13067" width="71.7109375" style="144" customWidth="1"/>
    <col min="13068" max="13312" width="9.140625" style="144"/>
    <col min="13313" max="13313" width="24.85546875" style="144" customWidth="1"/>
    <col min="13314" max="13314" width="9.140625" style="144"/>
    <col min="13315" max="13315" width="20.85546875" style="144" customWidth="1"/>
    <col min="13316" max="13316" width="13" style="144" customWidth="1"/>
    <col min="13317" max="13318" width="9.140625" style="144"/>
    <col min="13319" max="13319" width="14.7109375" style="144" customWidth="1"/>
    <col min="13320" max="13320" width="10.28515625" style="144" customWidth="1"/>
    <col min="13321" max="13321" width="26.7109375" style="144" customWidth="1"/>
    <col min="13322" max="13322" width="18.42578125" style="144" customWidth="1"/>
    <col min="13323" max="13323" width="71.7109375" style="144" customWidth="1"/>
    <col min="13324" max="13568" width="9.140625" style="144"/>
    <col min="13569" max="13569" width="24.85546875" style="144" customWidth="1"/>
    <col min="13570" max="13570" width="9.140625" style="144"/>
    <col min="13571" max="13571" width="20.85546875" style="144" customWidth="1"/>
    <col min="13572" max="13572" width="13" style="144" customWidth="1"/>
    <col min="13573" max="13574" width="9.140625" style="144"/>
    <col min="13575" max="13575" width="14.7109375" style="144" customWidth="1"/>
    <col min="13576" max="13576" width="10.28515625" style="144" customWidth="1"/>
    <col min="13577" max="13577" width="26.7109375" style="144" customWidth="1"/>
    <col min="13578" max="13578" width="18.42578125" style="144" customWidth="1"/>
    <col min="13579" max="13579" width="71.7109375" style="144" customWidth="1"/>
    <col min="13580" max="13824" width="9.140625" style="144"/>
    <col min="13825" max="13825" width="24.85546875" style="144" customWidth="1"/>
    <col min="13826" max="13826" width="9.140625" style="144"/>
    <col min="13827" max="13827" width="20.85546875" style="144" customWidth="1"/>
    <col min="13828" max="13828" width="13" style="144" customWidth="1"/>
    <col min="13829" max="13830" width="9.140625" style="144"/>
    <col min="13831" max="13831" width="14.7109375" style="144" customWidth="1"/>
    <col min="13832" max="13832" width="10.28515625" style="144" customWidth="1"/>
    <col min="13833" max="13833" width="26.7109375" style="144" customWidth="1"/>
    <col min="13834" max="13834" width="18.42578125" style="144" customWidth="1"/>
    <col min="13835" max="13835" width="71.7109375" style="144" customWidth="1"/>
    <col min="13836" max="14080" width="9.140625" style="144"/>
    <col min="14081" max="14081" width="24.85546875" style="144" customWidth="1"/>
    <col min="14082" max="14082" width="9.140625" style="144"/>
    <col min="14083" max="14083" width="20.85546875" style="144" customWidth="1"/>
    <col min="14084" max="14084" width="13" style="144" customWidth="1"/>
    <col min="14085" max="14086" width="9.140625" style="144"/>
    <col min="14087" max="14087" width="14.7109375" style="144" customWidth="1"/>
    <col min="14088" max="14088" width="10.28515625" style="144" customWidth="1"/>
    <col min="14089" max="14089" width="26.7109375" style="144" customWidth="1"/>
    <col min="14090" max="14090" width="18.42578125" style="144" customWidth="1"/>
    <col min="14091" max="14091" width="71.7109375" style="144" customWidth="1"/>
    <col min="14092" max="14336" width="9.140625" style="144"/>
    <col min="14337" max="14337" width="24.85546875" style="144" customWidth="1"/>
    <col min="14338" max="14338" width="9.140625" style="144"/>
    <col min="14339" max="14339" width="20.85546875" style="144" customWidth="1"/>
    <col min="14340" max="14340" width="13" style="144" customWidth="1"/>
    <col min="14341" max="14342" width="9.140625" style="144"/>
    <col min="14343" max="14343" width="14.7109375" style="144" customWidth="1"/>
    <col min="14344" max="14344" width="10.28515625" style="144" customWidth="1"/>
    <col min="14345" max="14345" width="26.7109375" style="144" customWidth="1"/>
    <col min="14346" max="14346" width="18.42578125" style="144" customWidth="1"/>
    <col min="14347" max="14347" width="71.7109375" style="144" customWidth="1"/>
    <col min="14348" max="14592" width="9.140625" style="144"/>
    <col min="14593" max="14593" width="24.85546875" style="144" customWidth="1"/>
    <col min="14594" max="14594" width="9.140625" style="144"/>
    <col min="14595" max="14595" width="20.85546875" style="144" customWidth="1"/>
    <col min="14596" max="14596" width="13" style="144" customWidth="1"/>
    <col min="14597" max="14598" width="9.140625" style="144"/>
    <col min="14599" max="14599" width="14.7109375" style="144" customWidth="1"/>
    <col min="14600" max="14600" width="10.28515625" style="144" customWidth="1"/>
    <col min="14601" max="14601" width="26.7109375" style="144" customWidth="1"/>
    <col min="14602" max="14602" width="18.42578125" style="144" customWidth="1"/>
    <col min="14603" max="14603" width="71.7109375" style="144" customWidth="1"/>
    <col min="14604" max="14848" width="9.140625" style="144"/>
    <col min="14849" max="14849" width="24.85546875" style="144" customWidth="1"/>
    <col min="14850" max="14850" width="9.140625" style="144"/>
    <col min="14851" max="14851" width="20.85546875" style="144" customWidth="1"/>
    <col min="14852" max="14852" width="13" style="144" customWidth="1"/>
    <col min="14853" max="14854" width="9.140625" style="144"/>
    <col min="14855" max="14855" width="14.7109375" style="144" customWidth="1"/>
    <col min="14856" max="14856" width="10.28515625" style="144" customWidth="1"/>
    <col min="14857" max="14857" width="26.7109375" style="144" customWidth="1"/>
    <col min="14858" max="14858" width="18.42578125" style="144" customWidth="1"/>
    <col min="14859" max="14859" width="71.7109375" style="144" customWidth="1"/>
    <col min="14860" max="15104" width="9.140625" style="144"/>
    <col min="15105" max="15105" width="24.85546875" style="144" customWidth="1"/>
    <col min="15106" max="15106" width="9.140625" style="144"/>
    <col min="15107" max="15107" width="20.85546875" style="144" customWidth="1"/>
    <col min="15108" max="15108" width="13" style="144" customWidth="1"/>
    <col min="15109" max="15110" width="9.140625" style="144"/>
    <col min="15111" max="15111" width="14.7109375" style="144" customWidth="1"/>
    <col min="15112" max="15112" width="10.28515625" style="144" customWidth="1"/>
    <col min="15113" max="15113" width="26.7109375" style="144" customWidth="1"/>
    <col min="15114" max="15114" width="18.42578125" style="144" customWidth="1"/>
    <col min="15115" max="15115" width="71.7109375" style="144" customWidth="1"/>
    <col min="15116" max="15360" width="9.140625" style="144"/>
    <col min="15361" max="15361" width="24.85546875" style="144" customWidth="1"/>
    <col min="15362" max="15362" width="9.140625" style="144"/>
    <col min="15363" max="15363" width="20.85546875" style="144" customWidth="1"/>
    <col min="15364" max="15364" width="13" style="144" customWidth="1"/>
    <col min="15365" max="15366" width="9.140625" style="144"/>
    <col min="15367" max="15367" width="14.7109375" style="144" customWidth="1"/>
    <col min="15368" max="15368" width="10.28515625" style="144" customWidth="1"/>
    <col min="15369" max="15369" width="26.7109375" style="144" customWidth="1"/>
    <col min="15370" max="15370" width="18.42578125" style="144" customWidth="1"/>
    <col min="15371" max="15371" width="71.7109375" style="144" customWidth="1"/>
    <col min="15372" max="15616" width="9.140625" style="144"/>
    <col min="15617" max="15617" width="24.85546875" style="144" customWidth="1"/>
    <col min="15618" max="15618" width="9.140625" style="144"/>
    <col min="15619" max="15619" width="20.85546875" style="144" customWidth="1"/>
    <col min="15620" max="15620" width="13" style="144" customWidth="1"/>
    <col min="15621" max="15622" width="9.140625" style="144"/>
    <col min="15623" max="15623" width="14.7109375" style="144" customWidth="1"/>
    <col min="15624" max="15624" width="10.28515625" style="144" customWidth="1"/>
    <col min="15625" max="15625" width="26.7109375" style="144" customWidth="1"/>
    <col min="15626" max="15626" width="18.42578125" style="144" customWidth="1"/>
    <col min="15627" max="15627" width="71.7109375" style="144" customWidth="1"/>
    <col min="15628" max="15872" width="9.140625" style="144"/>
    <col min="15873" max="15873" width="24.85546875" style="144" customWidth="1"/>
    <col min="15874" max="15874" width="9.140625" style="144"/>
    <col min="15875" max="15875" width="20.85546875" style="144" customWidth="1"/>
    <col min="15876" max="15876" width="13" style="144" customWidth="1"/>
    <col min="15877" max="15878" width="9.140625" style="144"/>
    <col min="15879" max="15879" width="14.7109375" style="144" customWidth="1"/>
    <col min="15880" max="15880" width="10.28515625" style="144" customWidth="1"/>
    <col min="15881" max="15881" width="26.7109375" style="144" customWidth="1"/>
    <col min="15882" max="15882" width="18.42578125" style="144" customWidth="1"/>
    <col min="15883" max="15883" width="71.7109375" style="144" customWidth="1"/>
    <col min="15884" max="16128" width="9.140625" style="144"/>
    <col min="16129" max="16129" width="24.85546875" style="144" customWidth="1"/>
    <col min="16130" max="16130" width="9.140625" style="144"/>
    <col min="16131" max="16131" width="20.85546875" style="144" customWidth="1"/>
    <col min="16132" max="16132" width="13" style="144" customWidth="1"/>
    <col min="16133" max="16134" width="9.140625" style="144"/>
    <col min="16135" max="16135" width="14.7109375" style="144" customWidth="1"/>
    <col min="16136" max="16136" width="10.28515625" style="144" customWidth="1"/>
    <col min="16137" max="16137" width="26.7109375" style="144" customWidth="1"/>
    <col min="16138" max="16138" width="18.42578125" style="144" customWidth="1"/>
    <col min="16139" max="16139" width="71.7109375" style="144" customWidth="1"/>
    <col min="16140" max="16384" width="9.140625" style="144"/>
  </cols>
  <sheetData>
    <row r="1" spans="1:26" ht="15">
      <c r="D1" s="145"/>
      <c r="E1" s="145"/>
      <c r="F1" s="145"/>
      <c r="G1" s="145"/>
      <c r="H1" s="21" t="s">
        <v>2</v>
      </c>
    </row>
    <row r="2" spans="1:26" ht="15.75">
      <c r="A2" s="986" t="s">
        <v>77</v>
      </c>
      <c r="B2" s="986"/>
      <c r="C2" s="986"/>
      <c r="D2" s="986"/>
      <c r="E2" s="986"/>
      <c r="F2" s="986"/>
      <c r="G2" s="986"/>
      <c r="H2" s="987"/>
    </row>
    <row r="3" spans="1:26" ht="15.75">
      <c r="A3" s="986" t="s">
        <v>180</v>
      </c>
      <c r="B3" s="986"/>
      <c r="C3" s="986"/>
      <c r="D3" s="986"/>
      <c r="E3" s="986"/>
      <c r="F3" s="986"/>
      <c r="G3" s="986"/>
      <c r="H3" s="987"/>
    </row>
    <row r="4" spans="1:26" ht="104.25" customHeight="1">
      <c r="A4" s="988" t="e">
        <f>#REF!</f>
        <v>#REF!</v>
      </c>
      <c r="B4" s="989"/>
      <c r="C4" s="989"/>
      <c r="D4" s="989"/>
      <c r="E4" s="989"/>
      <c r="F4" s="989"/>
      <c r="G4" s="989"/>
      <c r="H4" s="990"/>
    </row>
    <row r="5" spans="1:26" ht="35.25" customHeight="1">
      <c r="A5" s="146" t="s">
        <v>181</v>
      </c>
      <c r="B5" s="991" t="s">
        <v>184</v>
      </c>
      <c r="C5" s="992"/>
      <c r="D5" s="992"/>
      <c r="E5" s="992"/>
      <c r="F5" s="992"/>
      <c r="G5" s="992"/>
      <c r="H5" s="992"/>
      <c r="I5" s="147"/>
      <c r="J5" s="147"/>
    </row>
    <row r="6" spans="1:26" ht="15.75">
      <c r="A6" s="146"/>
      <c r="B6" s="146"/>
      <c r="C6" s="146"/>
      <c r="D6" s="148"/>
      <c r="E6" s="148"/>
      <c r="F6" s="148"/>
      <c r="G6" s="148"/>
      <c r="H6" s="149"/>
    </row>
    <row r="7" spans="1:26" ht="30">
      <c r="A7" s="150" t="s">
        <v>22</v>
      </c>
      <c r="B7" s="150" t="s">
        <v>23</v>
      </c>
      <c r="C7" s="150" t="s">
        <v>24</v>
      </c>
      <c r="D7" s="150" t="s">
        <v>25</v>
      </c>
      <c r="E7" s="150" t="s">
        <v>26</v>
      </c>
      <c r="F7" s="150" t="s">
        <v>27</v>
      </c>
      <c r="G7" s="150" t="s">
        <v>28</v>
      </c>
      <c r="H7" s="150" t="s">
        <v>91</v>
      </c>
    </row>
    <row r="8" spans="1:26" s="155" customFormat="1" ht="51">
      <c r="A8" s="993" t="s">
        <v>182</v>
      </c>
      <c r="B8" s="995" t="s">
        <v>31</v>
      </c>
      <c r="C8" s="151" t="s">
        <v>190</v>
      </c>
      <c r="D8" s="150" t="s">
        <v>32</v>
      </c>
      <c r="E8" s="152">
        <v>236</v>
      </c>
      <c r="F8" s="150">
        <v>1</v>
      </c>
      <c r="G8" s="150" t="s">
        <v>193</v>
      </c>
      <c r="H8" s="153">
        <f>236*1*1.31*12.728693</f>
        <v>3935.2027278800001</v>
      </c>
      <c r="I8" s="154"/>
    </row>
    <row r="9" spans="1:26" ht="82.5" customHeight="1">
      <c r="A9" s="994"/>
      <c r="B9" s="996"/>
      <c r="C9" s="156" t="s">
        <v>191</v>
      </c>
      <c r="D9" s="157" t="s">
        <v>33</v>
      </c>
      <c r="E9" s="158">
        <v>94</v>
      </c>
      <c r="F9" s="157">
        <v>1</v>
      </c>
      <c r="G9" s="159" t="s">
        <v>194</v>
      </c>
      <c r="H9" s="160">
        <f>94*1.3*6.5*1*1.31*12.728693</f>
        <v>13244.625113369002</v>
      </c>
      <c r="I9" s="161"/>
    </row>
    <row r="10" spans="1:26" ht="75">
      <c r="A10" s="150" t="s">
        <v>34</v>
      </c>
      <c r="B10" s="152" t="s">
        <v>35</v>
      </c>
      <c r="C10" s="162" t="s">
        <v>192</v>
      </c>
      <c r="D10" s="150"/>
      <c r="E10" s="150"/>
      <c r="F10" s="150"/>
      <c r="G10" s="150" t="s">
        <v>195</v>
      </c>
      <c r="H10" s="153">
        <f>E8*12.728693 *1.31*0.1</f>
        <v>393.52027278800006</v>
      </c>
      <c r="I10" s="154"/>
    </row>
    <row r="11" spans="1:26" s="165" customFormat="1" ht="15.75" customHeight="1">
      <c r="A11" s="163" t="s">
        <v>185</v>
      </c>
      <c r="B11" s="150"/>
      <c r="C11" s="150"/>
      <c r="D11" s="150"/>
      <c r="E11" s="150"/>
      <c r="F11" s="150"/>
      <c r="G11" s="150"/>
      <c r="H11" s="164">
        <f>H8+H9+H10</f>
        <v>17573.348114037002</v>
      </c>
    </row>
    <row r="12" spans="1:26" s="165" customFormat="1" ht="55.5" customHeight="1">
      <c r="A12" s="163" t="s">
        <v>186</v>
      </c>
      <c r="B12" s="150"/>
      <c r="C12" s="150"/>
      <c r="D12" s="150"/>
      <c r="E12" s="150"/>
      <c r="F12" s="150"/>
      <c r="G12" s="150"/>
      <c r="H12" s="164">
        <f>H11*1.051</f>
        <v>18469.58886785289</v>
      </c>
    </row>
    <row r="13" spans="1:26" s="165" customFormat="1" ht="15.75" customHeight="1"/>
    <row r="14" spans="1:26" s="165" customFormat="1">
      <c r="A14" s="166" t="s">
        <v>183</v>
      </c>
      <c r="B14" s="166"/>
      <c r="C14" s="166"/>
      <c r="D14" s="167"/>
      <c r="E14" s="168"/>
      <c r="F14" s="168"/>
      <c r="G14" s="169"/>
      <c r="H14" s="170">
        <f>H11/12.728693</f>
        <v>1380.6090000000002</v>
      </c>
    </row>
    <row r="15" spans="1:26" s="173" customFormat="1" ht="150" customHeight="1">
      <c r="A15" s="983" t="s">
        <v>189</v>
      </c>
      <c r="B15" s="984"/>
      <c r="C15" s="985"/>
      <c r="D15" s="167"/>
      <c r="E15" s="168"/>
      <c r="F15" s="168"/>
      <c r="G15" s="171" t="s">
        <v>187</v>
      </c>
      <c r="H15" s="180">
        <f>ROUND(H14* 10.578*0.775*1.061*1.051*1.051*1.051,0)</f>
        <v>13941</v>
      </c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</row>
    <row r="16" spans="1:26" s="173" customFormat="1">
      <c r="A16" s="174"/>
      <c r="B16" s="175"/>
      <c r="H16" s="176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</row>
    <row r="17" spans="1:26">
      <c r="A17" s="177"/>
      <c r="B17" s="177"/>
      <c r="C17" s="139"/>
      <c r="D17" s="177"/>
      <c r="E17" s="177"/>
      <c r="F17" s="177"/>
      <c r="G17" s="178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</row>
    <row r="18" spans="1:26" s="51" customFormat="1" ht="15.75">
      <c r="A18" s="50" t="s">
        <v>107</v>
      </c>
      <c r="C18" s="50"/>
      <c r="D18" s="50"/>
    </row>
    <row r="19" spans="1:26" s="51" customFormat="1" ht="15.75">
      <c r="B19" s="43"/>
      <c r="C19" s="50"/>
      <c r="D19" s="50"/>
    </row>
    <row r="20" spans="1:26" s="51" customFormat="1" ht="15.75">
      <c r="A20" s="50" t="s">
        <v>188</v>
      </c>
      <c r="B20" s="43"/>
      <c r="C20" s="50"/>
      <c r="D20" s="50"/>
    </row>
    <row r="21" spans="1:26"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</row>
    <row r="22" spans="1:26"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</row>
    <row r="23" spans="1:26"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</row>
    <row r="24" spans="1:26"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</row>
    <row r="25" spans="1:26"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</row>
    <row r="26" spans="1:26"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</row>
    <row r="27" spans="1:26"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</row>
    <row r="28" spans="1:26"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</row>
    <row r="29" spans="1:26"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</row>
    <row r="30" spans="1:26"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</row>
    <row r="31" spans="1:26"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</row>
    <row r="32" spans="1:26"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</row>
    <row r="33" spans="8:26"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8:26"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</row>
    <row r="35" spans="8:26"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</row>
    <row r="36" spans="8:26"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</row>
    <row r="37" spans="8:26"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</row>
    <row r="38" spans="8:26"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</row>
    <row r="39" spans="8:26"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</row>
    <row r="40" spans="8:26"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</row>
    <row r="41" spans="8:26"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</row>
    <row r="42" spans="8:26"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</row>
    <row r="43" spans="8:26"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</row>
    <row r="44" spans="8:26"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</row>
    <row r="45" spans="8:26"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</row>
    <row r="46" spans="8:26"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</row>
    <row r="47" spans="8:26"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</row>
    <row r="48" spans="8:26"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</row>
    <row r="49" spans="8:26"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</row>
    <row r="50" spans="8:26"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</row>
    <row r="51" spans="8:26"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</row>
    <row r="52" spans="8:26"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</row>
    <row r="53" spans="8:26"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</row>
    <row r="54" spans="8:26"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</row>
    <row r="55" spans="8:26"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</row>
    <row r="56" spans="8:26"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</row>
    <row r="57" spans="8:26"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</row>
    <row r="58" spans="8:26"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</row>
    <row r="59" spans="8:26"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</row>
    <row r="60" spans="8:26"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</row>
    <row r="61" spans="8:26"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</row>
    <row r="62" spans="8:26"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</row>
    <row r="63" spans="8:26"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</row>
    <row r="64" spans="8:26"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</row>
    <row r="65" spans="8:26"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</row>
    <row r="66" spans="8:26"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</row>
    <row r="67" spans="8:26"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</row>
    <row r="68" spans="8:26"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</row>
    <row r="69" spans="8:26"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</row>
    <row r="70" spans="8:26"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</row>
    <row r="71" spans="8:26"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</row>
    <row r="72" spans="8:26"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</row>
    <row r="73" spans="8:26"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</row>
    <row r="74" spans="8:26"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</row>
    <row r="75" spans="8:26"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</row>
    <row r="76" spans="8:26"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</row>
    <row r="77" spans="8:26"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</row>
    <row r="78" spans="8:26"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</row>
    <row r="79" spans="8:26"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</row>
    <row r="80" spans="8:26"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</row>
    <row r="81" spans="8:26"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</row>
    <row r="82" spans="8:26"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</row>
    <row r="83" spans="8:26"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</row>
    <row r="84" spans="8:26"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</row>
    <row r="85" spans="8:26"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</row>
    <row r="86" spans="8:26"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</row>
    <row r="87" spans="8:26"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</row>
    <row r="88" spans="8:26"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</row>
    <row r="89" spans="8:26"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</row>
    <row r="90" spans="8:26"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</row>
    <row r="91" spans="8:26"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</row>
    <row r="92" spans="8:26"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</row>
    <row r="93" spans="8:26"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</row>
    <row r="94" spans="8:26"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</row>
    <row r="95" spans="8:26"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</row>
    <row r="96" spans="8:26"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</row>
    <row r="97" spans="8:26"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</row>
    <row r="98" spans="8:26"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</row>
    <row r="99" spans="8:26"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</row>
    <row r="100" spans="8:26"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</row>
    <row r="101" spans="8:26"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</row>
    <row r="102" spans="8:26"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</row>
    <row r="103" spans="8:26"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</row>
    <row r="104" spans="8:26"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</row>
    <row r="105" spans="8:26"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</row>
    <row r="106" spans="8:26"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</row>
    <row r="107" spans="8:26"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</row>
    <row r="108" spans="8:26"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</row>
    <row r="109" spans="8:26"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</row>
    <row r="110" spans="8:26"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</row>
    <row r="111" spans="8:26"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</row>
    <row r="112" spans="8:26"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</row>
    <row r="113" spans="8:26"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</row>
    <row r="114" spans="8:26"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</row>
    <row r="115" spans="8:26"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</row>
    <row r="116" spans="8:26"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</row>
    <row r="117" spans="8:26"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</row>
    <row r="118" spans="8:26"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</row>
    <row r="119" spans="8:26"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</row>
    <row r="120" spans="8:26"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</row>
  </sheetData>
  <mergeCells count="7">
    <mergeCell ref="A15:C15"/>
    <mergeCell ref="A2:H2"/>
    <mergeCell ref="A3:H3"/>
    <mergeCell ref="A4:H4"/>
    <mergeCell ref="B5:H5"/>
    <mergeCell ref="A8:A9"/>
    <mergeCell ref="B8:B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BreakPreview" topLeftCell="A70" zoomScaleNormal="100" zoomScaleSheetLayoutView="100" workbookViewId="0">
      <selection activeCell="C82" sqref="C82:H83"/>
    </sheetView>
  </sheetViews>
  <sheetFormatPr defaultRowHeight="12.75"/>
  <cols>
    <col min="1" max="1" width="3" style="52" bestFit="1" customWidth="1"/>
    <col min="2" max="2" width="10.5703125" style="52" customWidth="1"/>
    <col min="3" max="3" width="39.7109375" style="52" customWidth="1"/>
    <col min="4" max="4" width="34.140625" style="52" customWidth="1"/>
    <col min="5" max="5" width="9.42578125" style="52" bestFit="1" customWidth="1"/>
    <col min="6" max="6" width="12.28515625" style="52" customWidth="1"/>
    <col min="7" max="7" width="8" style="52" customWidth="1"/>
    <col min="8" max="8" width="8.85546875" style="52" bestFit="1" customWidth="1"/>
    <col min="9" max="16384" width="9.140625" style="52"/>
  </cols>
  <sheetData>
    <row r="1" spans="1:8">
      <c r="H1" s="53" t="s">
        <v>2</v>
      </c>
    </row>
    <row r="2" spans="1:8" ht="15">
      <c r="A2" s="54"/>
      <c r="B2" s="55"/>
      <c r="C2" s="55"/>
      <c r="D2" s="56"/>
      <c r="E2" s="56"/>
      <c r="F2" s="57"/>
      <c r="G2" s="56"/>
      <c r="H2" s="58"/>
    </row>
    <row r="3" spans="1:8" ht="14.25">
      <c r="A3" s="1001" t="s">
        <v>88</v>
      </c>
      <c r="B3" s="1001"/>
      <c r="C3" s="1001"/>
      <c r="D3" s="1001"/>
      <c r="E3" s="1001"/>
      <c r="F3" s="1001"/>
      <c r="G3" s="1001"/>
      <c r="H3" s="1001"/>
    </row>
    <row r="4" spans="1:8" ht="15">
      <c r="A4" s="1002" t="s">
        <v>37</v>
      </c>
      <c r="B4" s="1002"/>
      <c r="C4" s="1002"/>
      <c r="D4" s="1002"/>
      <c r="E4" s="1002"/>
      <c r="F4" s="1002"/>
      <c r="G4" s="1002"/>
      <c r="H4" s="1002"/>
    </row>
    <row r="5" spans="1:8" ht="47.25" customHeight="1">
      <c r="A5" s="1003" t="e">
        <f>'Акт выбора'!$C$6</f>
        <v>#REF!</v>
      </c>
      <c r="B5" s="1003"/>
      <c r="C5" s="1003"/>
      <c r="D5" s="1003"/>
      <c r="E5" s="1003"/>
      <c r="F5" s="1003"/>
      <c r="G5" s="1003"/>
      <c r="H5" s="1003"/>
    </row>
    <row r="6" spans="1:8" ht="15">
      <c r="A6" s="999" t="s">
        <v>38</v>
      </c>
      <c r="B6" s="999"/>
      <c r="C6" s="999"/>
      <c r="D6" s="1000" t="s">
        <v>85</v>
      </c>
      <c r="E6" s="1000"/>
      <c r="F6" s="1000"/>
      <c r="G6" s="1000"/>
      <c r="H6" s="1000"/>
    </row>
    <row r="7" spans="1:8" ht="21" customHeight="1">
      <c r="A7" s="999" t="s">
        <v>39</v>
      </c>
      <c r="B7" s="999"/>
      <c r="C7" s="999"/>
      <c r="D7" s="1000" t="s">
        <v>86</v>
      </c>
      <c r="E7" s="1000"/>
      <c r="F7" s="1000"/>
      <c r="G7" s="1000"/>
      <c r="H7" s="1000"/>
    </row>
    <row r="8" spans="1:8" ht="15.75" thickBot="1">
      <c r="A8" s="54"/>
      <c r="B8" s="56"/>
      <c r="C8" s="56"/>
      <c r="D8" s="55"/>
      <c r="E8" s="55"/>
      <c r="F8" s="55"/>
      <c r="G8" s="55"/>
      <c r="H8" s="59"/>
    </row>
    <row r="9" spans="1:8" ht="45">
      <c r="A9" s="60" t="s">
        <v>0</v>
      </c>
      <c r="B9" s="1007" t="s">
        <v>40</v>
      </c>
      <c r="C9" s="1008"/>
      <c r="D9" s="61" t="s">
        <v>41</v>
      </c>
      <c r="E9" s="61"/>
      <c r="F9" s="61" t="s">
        <v>42</v>
      </c>
      <c r="G9" s="61" t="s">
        <v>43</v>
      </c>
      <c r="H9" s="62" t="s">
        <v>29</v>
      </c>
    </row>
    <row r="10" spans="1:8" ht="15.75" thickBot="1">
      <c r="A10" s="63">
        <v>1</v>
      </c>
      <c r="B10" s="1009">
        <v>2</v>
      </c>
      <c r="C10" s="1010"/>
      <c r="D10" s="64">
        <v>3</v>
      </c>
      <c r="E10" s="64"/>
      <c r="F10" s="64">
        <v>4</v>
      </c>
      <c r="G10" s="64">
        <v>5</v>
      </c>
      <c r="H10" s="65">
        <v>6</v>
      </c>
    </row>
    <row r="11" spans="1:8" ht="30">
      <c r="A11" s="66">
        <v>1</v>
      </c>
      <c r="B11" s="67"/>
      <c r="C11" s="68" t="s">
        <v>44</v>
      </c>
      <c r="D11" s="69" t="s">
        <v>109</v>
      </c>
      <c r="E11" s="69"/>
      <c r="F11" s="1011" t="s">
        <v>45</v>
      </c>
      <c r="G11" s="1011" t="s">
        <v>46</v>
      </c>
      <c r="H11" s="1012">
        <f xml:space="preserve"> (E12*B14*E16*E20*E21+E13*B16*E15*E18*E19)*E17*E22*E23*E24/1000</f>
        <v>93.172688610019193</v>
      </c>
    </row>
    <row r="12" spans="1:8" ht="15">
      <c r="A12" s="70"/>
      <c r="B12" s="35">
        <v>2</v>
      </c>
      <c r="C12" s="71" t="s">
        <v>47</v>
      </c>
      <c r="D12" s="72" t="s">
        <v>48</v>
      </c>
      <c r="E12" s="73">
        <v>1265</v>
      </c>
      <c r="F12" s="998"/>
      <c r="G12" s="998"/>
      <c r="H12" s="1013"/>
    </row>
    <row r="13" spans="1:8" ht="15">
      <c r="A13" s="70"/>
      <c r="B13" s="74"/>
      <c r="C13" s="75"/>
      <c r="D13" s="72" t="s">
        <v>49</v>
      </c>
      <c r="E13" s="73">
        <v>246</v>
      </c>
      <c r="F13" s="998"/>
      <c r="G13" s="998"/>
      <c r="H13" s="1013"/>
    </row>
    <row r="14" spans="1:8" ht="15">
      <c r="A14" s="70"/>
      <c r="B14" s="31">
        <v>1</v>
      </c>
      <c r="C14" s="71" t="s">
        <v>110</v>
      </c>
      <c r="D14" s="72"/>
      <c r="E14" s="73"/>
      <c r="F14" s="998"/>
      <c r="G14" s="998"/>
      <c r="H14" s="1013"/>
    </row>
    <row r="15" spans="1:8" ht="30">
      <c r="A15" s="70"/>
      <c r="B15" s="31">
        <v>3</v>
      </c>
      <c r="C15" s="71" t="s">
        <v>111</v>
      </c>
      <c r="D15" s="76" t="s">
        <v>112</v>
      </c>
      <c r="E15" s="73">
        <f>1+0.08*(B15-3)</f>
        <v>1</v>
      </c>
      <c r="F15" s="998"/>
      <c r="G15" s="998"/>
      <c r="H15" s="1013"/>
    </row>
    <row r="16" spans="1:8" ht="15">
      <c r="A16" s="70"/>
      <c r="B16" s="32">
        <v>15</v>
      </c>
      <c r="C16" s="71" t="s">
        <v>113</v>
      </c>
      <c r="D16" s="76" t="s">
        <v>114</v>
      </c>
      <c r="E16" s="73">
        <f>1-0.04*(15-B16)</f>
        <v>1</v>
      </c>
      <c r="F16" s="998"/>
      <c r="G16" s="998"/>
      <c r="H16" s="1013"/>
    </row>
    <row r="17" spans="1:8" ht="30">
      <c r="A17" s="70"/>
      <c r="B17" s="31">
        <v>74</v>
      </c>
      <c r="C17" s="71" t="s">
        <v>115</v>
      </c>
      <c r="D17" s="76" t="s">
        <v>116</v>
      </c>
      <c r="E17" s="73">
        <f>1-0.01*(30-B17)</f>
        <v>1.44</v>
      </c>
      <c r="F17" s="998"/>
      <c r="G17" s="998"/>
      <c r="H17" s="1013"/>
    </row>
    <row r="18" spans="1:8" ht="30">
      <c r="A18" s="70"/>
      <c r="B18" s="31">
        <v>0.8</v>
      </c>
      <c r="C18" s="71" t="s">
        <v>117</v>
      </c>
      <c r="D18" s="76" t="s">
        <v>118</v>
      </c>
      <c r="E18" s="73">
        <f>B18</f>
        <v>0.8</v>
      </c>
      <c r="F18" s="998"/>
      <c r="G18" s="998"/>
      <c r="H18" s="1013"/>
    </row>
    <row r="19" spans="1:8" ht="75">
      <c r="A19" s="70"/>
      <c r="B19" s="31">
        <v>1</v>
      </c>
      <c r="C19" s="71" t="s">
        <v>119</v>
      </c>
      <c r="D19" s="77" t="s">
        <v>50</v>
      </c>
      <c r="E19" s="78">
        <f>B19</f>
        <v>1</v>
      </c>
      <c r="F19" s="998"/>
      <c r="G19" s="998"/>
      <c r="H19" s="1013"/>
    </row>
    <row r="20" spans="1:8" ht="30">
      <c r="A20" s="70"/>
      <c r="B20" s="31">
        <v>1</v>
      </c>
      <c r="C20" s="79" t="s">
        <v>120</v>
      </c>
      <c r="D20" s="76" t="s">
        <v>121</v>
      </c>
      <c r="E20" s="73">
        <f>1+0.1*(B20-1)</f>
        <v>1</v>
      </c>
      <c r="F20" s="998"/>
      <c r="G20" s="998"/>
      <c r="H20" s="1013"/>
    </row>
    <row r="21" spans="1:8" ht="79.5" customHeight="1">
      <c r="A21" s="70"/>
      <c r="B21" s="31">
        <v>0.4</v>
      </c>
      <c r="C21" s="71" t="s">
        <v>122</v>
      </c>
      <c r="D21" s="72" t="s">
        <v>51</v>
      </c>
      <c r="E21" s="73">
        <f>B21</f>
        <v>0.4</v>
      </c>
      <c r="F21" s="998"/>
      <c r="G21" s="998"/>
      <c r="H21" s="1013"/>
    </row>
    <row r="22" spans="1:8" ht="75">
      <c r="A22" s="70"/>
      <c r="B22" s="31">
        <v>1</v>
      </c>
      <c r="C22" s="71" t="s">
        <v>123</v>
      </c>
      <c r="D22" s="72" t="s">
        <v>52</v>
      </c>
      <c r="E22" s="73">
        <f>B22</f>
        <v>1</v>
      </c>
      <c r="F22" s="998"/>
      <c r="G22" s="998"/>
      <c r="H22" s="1013"/>
    </row>
    <row r="23" spans="1:8" ht="15">
      <c r="A23" s="70"/>
      <c r="B23" s="35">
        <v>1.47</v>
      </c>
      <c r="C23" s="71" t="s">
        <v>53</v>
      </c>
      <c r="D23" s="76" t="s">
        <v>124</v>
      </c>
      <c r="E23" s="73">
        <f>B23</f>
        <v>1.47</v>
      </c>
      <c r="F23" s="998"/>
      <c r="G23" s="998"/>
      <c r="H23" s="1013"/>
    </row>
    <row r="24" spans="1:8" ht="15.75" thickBot="1">
      <c r="A24" s="80"/>
      <c r="B24" s="81">
        <v>12.728693</v>
      </c>
      <c r="C24" s="82" t="s">
        <v>79</v>
      </c>
      <c r="D24" s="67" t="s">
        <v>125</v>
      </c>
      <c r="E24" s="83">
        <f>B24</f>
        <v>12.728693</v>
      </c>
      <c r="F24" s="84"/>
      <c r="G24" s="84"/>
      <c r="H24" s="85"/>
    </row>
    <row r="25" spans="1:8" ht="45">
      <c r="A25" s="86">
        <v>2</v>
      </c>
      <c r="B25" s="87"/>
      <c r="C25" s="88" t="s">
        <v>54</v>
      </c>
      <c r="D25" s="89" t="s">
        <v>126</v>
      </c>
      <c r="E25" s="90"/>
      <c r="F25" s="997" t="s">
        <v>55</v>
      </c>
      <c r="G25" s="997" t="s">
        <v>56</v>
      </c>
      <c r="H25" s="1029">
        <f>(E26*B28*E30*E34*E38+E27*B30*E29*E32*E33*E35*E36*E37)*E31*E39*E40*E41/1000</f>
        <v>16.504822379865853</v>
      </c>
    </row>
    <row r="26" spans="1:8" ht="15">
      <c r="A26" s="70"/>
      <c r="B26" s="35">
        <v>2</v>
      </c>
      <c r="C26" s="71" t="s">
        <v>47</v>
      </c>
      <c r="D26" s="72" t="s">
        <v>48</v>
      </c>
      <c r="E26" s="73">
        <v>1477</v>
      </c>
      <c r="F26" s="998"/>
      <c r="G26" s="998"/>
      <c r="H26" s="1030"/>
    </row>
    <row r="27" spans="1:8" ht="15">
      <c r="A27" s="91"/>
      <c r="B27" s="74"/>
      <c r="C27" s="75"/>
      <c r="D27" s="72" t="s">
        <v>49</v>
      </c>
      <c r="E27" s="73">
        <v>8</v>
      </c>
      <c r="F27" s="998"/>
      <c r="G27" s="998"/>
      <c r="H27" s="1030"/>
    </row>
    <row r="28" spans="1:8" ht="15">
      <c r="A28" s="91"/>
      <c r="B28" s="33">
        <v>1</v>
      </c>
      <c r="C28" s="92" t="s">
        <v>110</v>
      </c>
      <c r="D28" s="72"/>
      <c r="E28" s="73"/>
      <c r="F28" s="998"/>
      <c r="G28" s="998"/>
      <c r="H28" s="1030"/>
    </row>
    <row r="29" spans="1:8" ht="90">
      <c r="A29" s="91"/>
      <c r="B29" s="31">
        <v>1.6</v>
      </c>
      <c r="C29" s="92" t="s">
        <v>127</v>
      </c>
      <c r="D29" s="72" t="s">
        <v>57</v>
      </c>
      <c r="E29" s="73">
        <f>B29</f>
        <v>1.6</v>
      </c>
      <c r="F29" s="998"/>
      <c r="G29" s="998"/>
      <c r="H29" s="1030"/>
    </row>
    <row r="30" spans="1:8" ht="15">
      <c r="A30" s="91"/>
      <c r="B30" s="33">
        <v>16.5</v>
      </c>
      <c r="C30" s="92" t="s">
        <v>128</v>
      </c>
      <c r="D30" s="76" t="s">
        <v>129</v>
      </c>
      <c r="E30" s="93">
        <f>1-0.008*(80-B30)</f>
        <v>0.49199999999999999</v>
      </c>
      <c r="F30" s="998"/>
      <c r="G30" s="998"/>
      <c r="H30" s="1030"/>
    </row>
    <row r="31" spans="1:8" ht="30">
      <c r="A31" s="91"/>
      <c r="B31" s="31">
        <v>74</v>
      </c>
      <c r="C31" s="92" t="s">
        <v>115</v>
      </c>
      <c r="D31" s="94" t="s">
        <v>116</v>
      </c>
      <c r="E31" s="95">
        <f>1-0.01*(30-B31)</f>
        <v>1.44</v>
      </c>
      <c r="F31" s="998"/>
      <c r="G31" s="998"/>
      <c r="H31" s="1030"/>
    </row>
    <row r="32" spans="1:8" ht="15">
      <c r="A32" s="91"/>
      <c r="B32" s="33">
        <v>20</v>
      </c>
      <c r="C32" s="92" t="s">
        <v>130</v>
      </c>
      <c r="D32" s="96" t="s">
        <v>131</v>
      </c>
      <c r="E32" s="73">
        <f>1-0.035*(20-B32)</f>
        <v>1</v>
      </c>
      <c r="F32" s="998"/>
      <c r="G32" s="998"/>
      <c r="H32" s="1030"/>
    </row>
    <row r="33" spans="1:8" ht="60.75" customHeight="1">
      <c r="A33" s="91"/>
      <c r="B33" s="31">
        <v>1</v>
      </c>
      <c r="C33" s="92" t="s">
        <v>132</v>
      </c>
      <c r="D33" s="96" t="s">
        <v>133</v>
      </c>
      <c r="E33" s="73">
        <f>B33</f>
        <v>1</v>
      </c>
      <c r="F33" s="998"/>
      <c r="G33" s="998"/>
      <c r="H33" s="1030"/>
    </row>
    <row r="34" spans="1:8" ht="30">
      <c r="A34" s="91"/>
      <c r="B34" s="31">
        <v>1</v>
      </c>
      <c r="C34" s="92" t="s">
        <v>134</v>
      </c>
      <c r="D34" s="96" t="s">
        <v>135</v>
      </c>
      <c r="E34" s="73">
        <f>1+0.1*(B34-1)</f>
        <v>1</v>
      </c>
      <c r="F34" s="998"/>
      <c r="G34" s="998"/>
      <c r="H34" s="1030"/>
    </row>
    <row r="35" spans="1:8" ht="60">
      <c r="A35" s="91"/>
      <c r="B35" s="31">
        <v>1.18</v>
      </c>
      <c r="C35" s="71" t="s">
        <v>136</v>
      </c>
      <c r="D35" s="96" t="s">
        <v>137</v>
      </c>
      <c r="E35" s="73">
        <f t="shared" ref="E35:E41" si="0">B35</f>
        <v>1.18</v>
      </c>
      <c r="F35" s="998"/>
      <c r="G35" s="998"/>
      <c r="H35" s="1030"/>
    </row>
    <row r="36" spans="1:8" ht="45">
      <c r="A36" s="91"/>
      <c r="B36" s="31">
        <v>1</v>
      </c>
      <c r="C36" s="71" t="s">
        <v>138</v>
      </c>
      <c r="D36" s="96" t="s">
        <v>139</v>
      </c>
      <c r="E36" s="73">
        <f t="shared" si="0"/>
        <v>1</v>
      </c>
      <c r="F36" s="998"/>
      <c r="G36" s="998"/>
      <c r="H36" s="1030"/>
    </row>
    <row r="37" spans="1:8" ht="45">
      <c r="A37" s="91"/>
      <c r="B37" s="31">
        <v>1</v>
      </c>
      <c r="C37" s="71" t="s">
        <v>140</v>
      </c>
      <c r="D37" s="96" t="s">
        <v>141</v>
      </c>
      <c r="E37" s="73">
        <f t="shared" si="0"/>
        <v>1</v>
      </c>
      <c r="F37" s="998"/>
      <c r="G37" s="998"/>
      <c r="H37" s="1030"/>
    </row>
    <row r="38" spans="1:8" ht="60">
      <c r="A38" s="91"/>
      <c r="B38" s="35">
        <v>0.5</v>
      </c>
      <c r="C38" s="71" t="s">
        <v>142</v>
      </c>
      <c r="D38" s="72" t="s">
        <v>58</v>
      </c>
      <c r="E38" s="73">
        <f t="shared" si="0"/>
        <v>0.5</v>
      </c>
      <c r="F38" s="998"/>
      <c r="G38" s="998"/>
      <c r="H38" s="1030"/>
    </row>
    <row r="39" spans="1:8" ht="75">
      <c r="A39" s="91"/>
      <c r="B39" s="31">
        <v>1</v>
      </c>
      <c r="C39" s="92" t="s">
        <v>143</v>
      </c>
      <c r="D39" s="77" t="s">
        <v>59</v>
      </c>
      <c r="E39" s="73">
        <f t="shared" si="0"/>
        <v>1</v>
      </c>
      <c r="F39" s="998"/>
      <c r="G39" s="998"/>
      <c r="H39" s="1030"/>
    </row>
    <row r="40" spans="1:8" ht="15">
      <c r="A40" s="70"/>
      <c r="B40" s="35">
        <v>1.47</v>
      </c>
      <c r="C40" s="71" t="s">
        <v>53</v>
      </c>
      <c r="D40" s="97" t="s">
        <v>124</v>
      </c>
      <c r="E40" s="95">
        <f t="shared" si="0"/>
        <v>1.47</v>
      </c>
      <c r="F40" s="998"/>
      <c r="G40" s="998"/>
      <c r="H40" s="1030"/>
    </row>
    <row r="41" spans="1:8" ht="15.75" thickBot="1">
      <c r="A41" s="98"/>
      <c r="B41" s="99">
        <v>12.728693</v>
      </c>
      <c r="C41" s="100" t="s">
        <v>79</v>
      </c>
      <c r="D41" s="101" t="s">
        <v>125</v>
      </c>
      <c r="E41" s="102">
        <f t="shared" si="0"/>
        <v>12.728693</v>
      </c>
      <c r="F41" s="1016"/>
      <c r="G41" s="1016"/>
      <c r="H41" s="1031"/>
    </row>
    <row r="42" spans="1:8" ht="30">
      <c r="A42" s="86">
        <v>3</v>
      </c>
      <c r="B42" s="87"/>
      <c r="C42" s="88" t="s">
        <v>60</v>
      </c>
      <c r="D42" s="89" t="s">
        <v>144</v>
      </c>
      <c r="E42" s="73"/>
      <c r="F42" s="997" t="s">
        <v>61</v>
      </c>
      <c r="G42" s="997" t="s">
        <v>62</v>
      </c>
      <c r="H42" s="1004">
        <f>(E43*B45*E47*E49+E44*B47*E46*E50*E51*E52)*E48*E53*E54/1000</f>
        <v>158.91628612547515</v>
      </c>
    </row>
    <row r="43" spans="1:8" ht="15">
      <c r="A43" s="70"/>
      <c r="B43" s="35">
        <v>2</v>
      </c>
      <c r="C43" s="71" t="s">
        <v>47</v>
      </c>
      <c r="D43" s="72" t="s">
        <v>48</v>
      </c>
      <c r="E43" s="73">
        <v>1218</v>
      </c>
      <c r="F43" s="998"/>
      <c r="G43" s="998"/>
      <c r="H43" s="1005"/>
    </row>
    <row r="44" spans="1:8" ht="15">
      <c r="A44" s="91"/>
      <c r="B44" s="74"/>
      <c r="C44" s="75"/>
      <c r="D44" s="103" t="s">
        <v>49</v>
      </c>
      <c r="E44" s="78">
        <v>195</v>
      </c>
      <c r="F44" s="998"/>
      <c r="G44" s="998"/>
      <c r="H44" s="1005"/>
    </row>
    <row r="45" spans="1:8" ht="15">
      <c r="A45" s="104"/>
      <c r="B45" s="34">
        <v>1</v>
      </c>
      <c r="C45" s="92" t="s">
        <v>145</v>
      </c>
      <c r="D45" s="103"/>
      <c r="E45" s="78"/>
      <c r="F45" s="998"/>
      <c r="G45" s="998"/>
      <c r="H45" s="1005"/>
    </row>
    <row r="46" spans="1:8" ht="30">
      <c r="A46" s="104"/>
      <c r="B46" s="35">
        <v>3</v>
      </c>
      <c r="C46" s="71" t="s">
        <v>146</v>
      </c>
      <c r="D46" s="76" t="s">
        <v>147</v>
      </c>
      <c r="E46" s="73">
        <f>1+0.08*(B46-3)</f>
        <v>1</v>
      </c>
      <c r="F46" s="998"/>
      <c r="G46" s="998"/>
      <c r="H46" s="1005"/>
    </row>
    <row r="47" spans="1:8" ht="30">
      <c r="A47" s="1015"/>
      <c r="B47" s="35">
        <v>15</v>
      </c>
      <c r="C47" s="92" t="s">
        <v>148</v>
      </c>
      <c r="D47" s="76" t="s">
        <v>149</v>
      </c>
      <c r="E47" s="73">
        <f>1-0.06*(15-B47)</f>
        <v>1</v>
      </c>
      <c r="F47" s="998"/>
      <c r="G47" s="998"/>
      <c r="H47" s="1005"/>
    </row>
    <row r="48" spans="1:8" ht="30">
      <c r="A48" s="1015"/>
      <c r="B48" s="35">
        <v>74</v>
      </c>
      <c r="C48" s="79" t="s">
        <v>150</v>
      </c>
      <c r="D48" s="72" t="s">
        <v>151</v>
      </c>
      <c r="E48" s="73">
        <f>1-0.01*(30-B48)</f>
        <v>1.44</v>
      </c>
      <c r="F48" s="998"/>
      <c r="G48" s="998"/>
      <c r="H48" s="1005"/>
    </row>
    <row r="49" spans="1:8" ht="30">
      <c r="A49" s="105"/>
      <c r="B49" s="106">
        <v>1</v>
      </c>
      <c r="C49" s="107" t="s">
        <v>152</v>
      </c>
      <c r="D49" s="108" t="s">
        <v>153</v>
      </c>
      <c r="E49" s="109">
        <f>1+0.1*(B49-1)</f>
        <v>1</v>
      </c>
      <c r="F49" s="998"/>
      <c r="G49" s="998"/>
      <c r="H49" s="1005"/>
    </row>
    <row r="50" spans="1:8" ht="60">
      <c r="A50" s="1018"/>
      <c r="B50" s="35">
        <v>1</v>
      </c>
      <c r="C50" s="92" t="s">
        <v>154</v>
      </c>
      <c r="D50" s="76" t="s">
        <v>155</v>
      </c>
      <c r="E50" s="73">
        <f>1+0.1*(B50-1)</f>
        <v>1</v>
      </c>
      <c r="F50" s="998"/>
      <c r="G50" s="998"/>
      <c r="H50" s="1005"/>
    </row>
    <row r="51" spans="1:8" ht="45">
      <c r="A51" s="1018"/>
      <c r="B51" s="35">
        <v>1.6</v>
      </c>
      <c r="C51" s="92" t="s">
        <v>156</v>
      </c>
      <c r="D51" s="72" t="s">
        <v>63</v>
      </c>
      <c r="E51" s="73">
        <f>B51</f>
        <v>1.6</v>
      </c>
      <c r="F51" s="998"/>
      <c r="G51" s="998"/>
      <c r="H51" s="1005"/>
    </row>
    <row r="52" spans="1:8" ht="45">
      <c r="A52" s="91"/>
      <c r="B52" s="35">
        <v>1</v>
      </c>
      <c r="C52" s="71" t="s">
        <v>64</v>
      </c>
      <c r="D52" s="76" t="s">
        <v>157</v>
      </c>
      <c r="E52" s="73">
        <f>B52</f>
        <v>1</v>
      </c>
      <c r="F52" s="998"/>
      <c r="G52" s="998"/>
      <c r="H52" s="1005"/>
    </row>
    <row r="53" spans="1:8" ht="15">
      <c r="A53" s="70"/>
      <c r="B53" s="35">
        <v>1.47</v>
      </c>
      <c r="C53" s="71" t="s">
        <v>53</v>
      </c>
      <c r="D53" s="97" t="s">
        <v>124</v>
      </c>
      <c r="E53" s="78">
        <f>B53</f>
        <v>1.47</v>
      </c>
      <c r="F53" s="998"/>
      <c r="G53" s="998"/>
      <c r="H53" s="1005"/>
    </row>
    <row r="54" spans="1:8" ht="15.75" thickBot="1">
      <c r="A54" s="80"/>
      <c r="B54" s="110">
        <v>12.728693</v>
      </c>
      <c r="C54" s="111" t="s">
        <v>79</v>
      </c>
      <c r="D54" s="67" t="s">
        <v>125</v>
      </c>
      <c r="E54" s="73">
        <f>B54</f>
        <v>12.728693</v>
      </c>
      <c r="F54" s="998"/>
      <c r="G54" s="998"/>
      <c r="H54" s="1006"/>
    </row>
    <row r="55" spans="1:8" ht="135">
      <c r="A55" s="1026">
        <v>4</v>
      </c>
      <c r="B55" s="87"/>
      <c r="C55" s="112" t="s">
        <v>65</v>
      </c>
      <c r="D55" s="89" t="s">
        <v>158</v>
      </c>
      <c r="E55" s="73"/>
      <c r="F55" s="997" t="s">
        <v>66</v>
      </c>
      <c r="G55" s="997" t="s">
        <v>67</v>
      </c>
      <c r="H55" s="1004">
        <f xml:space="preserve"> (E56*B58*E58*E59*E62*E63*E64+E57*B59/100*E61*E65)*E60*E66*E67/1000</f>
        <v>63.205288409169185</v>
      </c>
    </row>
    <row r="56" spans="1:8" ht="15">
      <c r="A56" s="1027"/>
      <c r="B56" s="34"/>
      <c r="C56" s="92"/>
      <c r="D56" s="72" t="s">
        <v>48</v>
      </c>
      <c r="E56" s="73">
        <v>1363</v>
      </c>
      <c r="F56" s="998"/>
      <c r="G56" s="998"/>
      <c r="H56" s="1005"/>
    </row>
    <row r="57" spans="1:8" ht="15">
      <c r="A57" s="1027"/>
      <c r="B57" s="34"/>
      <c r="C57" s="92"/>
      <c r="D57" s="72" t="s">
        <v>49</v>
      </c>
      <c r="E57" s="73">
        <v>3431</v>
      </c>
      <c r="F57" s="998"/>
      <c r="G57" s="998"/>
      <c r="H57" s="1005"/>
    </row>
    <row r="58" spans="1:8" ht="15">
      <c r="A58" s="1027"/>
      <c r="B58" s="35">
        <v>1</v>
      </c>
      <c r="C58" s="71" t="s">
        <v>159</v>
      </c>
      <c r="D58" s="76" t="s">
        <v>160</v>
      </c>
      <c r="E58" s="73">
        <f>1+0.2*(B58-1)</f>
        <v>1</v>
      </c>
      <c r="F58" s="998"/>
      <c r="G58" s="998"/>
      <c r="H58" s="1005"/>
    </row>
    <row r="59" spans="1:8" ht="30">
      <c r="A59" s="1027"/>
      <c r="B59" s="35">
        <v>15</v>
      </c>
      <c r="C59" s="92" t="s">
        <v>161</v>
      </c>
      <c r="D59" s="96" t="s">
        <v>162</v>
      </c>
      <c r="E59" s="78">
        <f>1-0.9*(1-B59/100)</f>
        <v>0.23499999999999999</v>
      </c>
      <c r="F59" s="998"/>
      <c r="G59" s="998"/>
      <c r="H59" s="1005"/>
    </row>
    <row r="60" spans="1:8" ht="30">
      <c r="A60" s="1027"/>
      <c r="B60" s="35">
        <v>74</v>
      </c>
      <c r="C60" s="92" t="s">
        <v>115</v>
      </c>
      <c r="D60" s="76" t="s">
        <v>163</v>
      </c>
      <c r="E60" s="73">
        <f>1-0.01*(30-B60)</f>
        <v>1.44</v>
      </c>
      <c r="F60" s="998"/>
      <c r="G60" s="998"/>
      <c r="H60" s="1005"/>
    </row>
    <row r="61" spans="1:8" ht="30">
      <c r="A61" s="1027"/>
      <c r="B61" s="106">
        <v>5</v>
      </c>
      <c r="C61" s="107" t="s">
        <v>164</v>
      </c>
      <c r="D61" s="113" t="s">
        <v>165</v>
      </c>
      <c r="E61" s="114">
        <f>1+0.01*(B61-5)</f>
        <v>1</v>
      </c>
      <c r="F61" s="998"/>
      <c r="G61" s="998"/>
      <c r="H61" s="1005"/>
    </row>
    <row r="62" spans="1:8" ht="30">
      <c r="A62" s="1027"/>
      <c r="B62" s="35">
        <v>1</v>
      </c>
      <c r="C62" s="92" t="s">
        <v>166</v>
      </c>
      <c r="D62" s="76" t="s">
        <v>167</v>
      </c>
      <c r="E62" s="73">
        <f>1+0.6*(B62-1)</f>
        <v>1</v>
      </c>
      <c r="F62" s="998"/>
      <c r="G62" s="998"/>
      <c r="H62" s="1005"/>
    </row>
    <row r="63" spans="1:8" ht="30">
      <c r="A63" s="1027"/>
      <c r="B63" s="35">
        <v>1</v>
      </c>
      <c r="C63" s="92" t="s">
        <v>168</v>
      </c>
      <c r="D63" s="76" t="s">
        <v>135</v>
      </c>
      <c r="E63" s="73">
        <f>1+0.1*(B63-1)</f>
        <v>1</v>
      </c>
      <c r="F63" s="998"/>
      <c r="G63" s="998"/>
      <c r="H63" s="1005"/>
    </row>
    <row r="64" spans="1:8" ht="45">
      <c r="A64" s="1027"/>
      <c r="B64" s="35">
        <v>8</v>
      </c>
      <c r="C64" s="92" t="s">
        <v>169</v>
      </c>
      <c r="D64" s="76" t="s">
        <v>170</v>
      </c>
      <c r="E64" s="73">
        <f>1+0.1*(B64-1)</f>
        <v>1.7000000000000002</v>
      </c>
      <c r="F64" s="998"/>
      <c r="G64" s="998"/>
      <c r="H64" s="1005"/>
    </row>
    <row r="65" spans="1:8" ht="83.25" customHeight="1">
      <c r="A65" s="1027"/>
      <c r="B65" s="106">
        <v>3.5</v>
      </c>
      <c r="C65" s="107" t="s">
        <v>171</v>
      </c>
      <c r="D65" s="115" t="s">
        <v>172</v>
      </c>
      <c r="E65" s="114">
        <f>B65</f>
        <v>3.5</v>
      </c>
      <c r="F65" s="998"/>
      <c r="G65" s="998"/>
      <c r="H65" s="1005"/>
    </row>
    <row r="66" spans="1:8" ht="15">
      <c r="A66" s="1027"/>
      <c r="B66" s="35">
        <v>1.47</v>
      </c>
      <c r="C66" s="71" t="s">
        <v>53</v>
      </c>
      <c r="D66" s="97" t="s">
        <v>124</v>
      </c>
      <c r="E66" s="78">
        <f>B66</f>
        <v>1.47</v>
      </c>
      <c r="F66" s="998"/>
      <c r="G66" s="998"/>
      <c r="H66" s="1005"/>
    </row>
    <row r="67" spans="1:8" ht="15.75" thickBot="1">
      <c r="A67" s="1028"/>
      <c r="B67" s="99">
        <v>12.728693</v>
      </c>
      <c r="C67" s="100" t="s">
        <v>79</v>
      </c>
      <c r="D67" s="101" t="s">
        <v>125</v>
      </c>
      <c r="E67" s="102">
        <f>B67</f>
        <v>12.728693</v>
      </c>
      <c r="F67" s="1016"/>
      <c r="G67" s="1016"/>
      <c r="H67" s="1006"/>
    </row>
    <row r="68" spans="1:8" ht="85.5">
      <c r="A68" s="116">
        <v>5</v>
      </c>
      <c r="B68" s="117"/>
      <c r="C68" s="112" t="s">
        <v>68</v>
      </c>
      <c r="D68" s="118" t="s">
        <v>173</v>
      </c>
      <c r="E68" s="118"/>
      <c r="F68" s="1019" t="s">
        <v>69</v>
      </c>
      <c r="G68" s="997" t="s">
        <v>19</v>
      </c>
      <c r="H68" s="1022">
        <f>((B70*B71+B72*B71)+1200)/1000</f>
        <v>1.37</v>
      </c>
    </row>
    <row r="69" spans="1:8" ht="30">
      <c r="A69" s="119"/>
      <c r="B69" s="97">
        <v>1200</v>
      </c>
      <c r="C69" s="96" t="s">
        <v>70</v>
      </c>
      <c r="D69" s="120"/>
      <c r="E69" s="120"/>
      <c r="F69" s="1020"/>
      <c r="G69" s="998"/>
      <c r="H69" s="1023"/>
    </row>
    <row r="70" spans="1:8" ht="30">
      <c r="A70" s="80"/>
      <c r="B70" s="94">
        <v>150</v>
      </c>
      <c r="C70" s="121" t="s">
        <v>174</v>
      </c>
      <c r="D70" s="120"/>
      <c r="E70" s="120"/>
      <c r="F70" s="1020"/>
      <c r="G70" s="998"/>
      <c r="H70" s="1023"/>
    </row>
    <row r="71" spans="1:8" ht="15">
      <c r="A71" s="80"/>
      <c r="B71" s="94">
        <v>1</v>
      </c>
      <c r="C71" s="121" t="s">
        <v>175</v>
      </c>
      <c r="D71" s="122"/>
      <c r="E71" s="122"/>
      <c r="F71" s="1020"/>
      <c r="G71" s="998"/>
      <c r="H71" s="1023"/>
    </row>
    <row r="72" spans="1:8" ht="60">
      <c r="A72" s="80"/>
      <c r="B72" s="94">
        <v>20</v>
      </c>
      <c r="C72" s="71" t="s">
        <v>176</v>
      </c>
      <c r="D72" s="122"/>
      <c r="E72" s="122"/>
      <c r="F72" s="1020"/>
      <c r="G72" s="998"/>
      <c r="H72" s="1023"/>
    </row>
    <row r="73" spans="1:8" ht="67.5" customHeight="1" thickBot="1">
      <c r="A73" s="98"/>
      <c r="B73" s="123">
        <v>1</v>
      </c>
      <c r="C73" s="124" t="s">
        <v>177</v>
      </c>
      <c r="D73" s="125"/>
      <c r="E73" s="125"/>
      <c r="F73" s="1021"/>
      <c r="G73" s="1016"/>
      <c r="H73" s="1024"/>
    </row>
    <row r="74" spans="1:8" ht="30.75" customHeight="1">
      <c r="A74" s="126"/>
      <c r="B74" s="117"/>
      <c r="C74" s="88" t="s">
        <v>90</v>
      </c>
      <c r="D74" s="117"/>
      <c r="E74" s="117"/>
      <c r="F74" s="127"/>
      <c r="G74" s="128"/>
      <c r="H74" s="129">
        <f>SUM(H11:H73)</f>
        <v>333.16908552452935</v>
      </c>
    </row>
    <row r="75" spans="1:8" ht="145.5" customHeight="1">
      <c r="A75" s="130"/>
      <c r="B75" s="97"/>
      <c r="C75" s="131" t="s">
        <v>87</v>
      </c>
      <c r="D75" s="95"/>
      <c r="E75" s="97"/>
      <c r="F75" s="132"/>
      <c r="G75" s="133"/>
      <c r="H75" s="134">
        <f>H74/12.728693*10.57798*0.85*1.061*1.051*1.051</f>
        <v>275.81848459682874</v>
      </c>
    </row>
    <row r="76" spans="1:8" ht="15">
      <c r="A76" s="54"/>
      <c r="B76" s="55"/>
      <c r="C76" s="55"/>
      <c r="D76" s="55"/>
      <c r="E76" s="55"/>
      <c r="F76" s="55"/>
      <c r="G76" s="55"/>
      <c r="H76" s="59"/>
    </row>
    <row r="77" spans="1:8" ht="15">
      <c r="A77" s="1025" t="s">
        <v>80</v>
      </c>
      <c r="B77" s="1025"/>
      <c r="C77" s="1025"/>
      <c r="D77" s="1025"/>
      <c r="E77" s="1025"/>
      <c r="F77" s="1025"/>
      <c r="G77" s="135"/>
      <c r="H77" s="135"/>
    </row>
    <row r="78" spans="1:8">
      <c r="A78" s="1017"/>
      <c r="B78" s="1017"/>
      <c r="C78" s="1017"/>
      <c r="D78" s="1017"/>
      <c r="E78" s="1017"/>
      <c r="F78" s="1017"/>
      <c r="G78" s="1017"/>
      <c r="H78" s="1017"/>
    </row>
    <row r="79" spans="1:8">
      <c r="A79" s="1017"/>
      <c r="B79" s="1017"/>
      <c r="C79" s="1017"/>
      <c r="D79" s="1017"/>
      <c r="E79" s="1017"/>
      <c r="F79" s="1017"/>
      <c r="G79" s="1017"/>
      <c r="H79" s="1017"/>
    </row>
    <row r="80" spans="1:8">
      <c r="A80" s="1017"/>
      <c r="B80" s="1017"/>
      <c r="C80" s="1017"/>
      <c r="D80" s="1017"/>
      <c r="E80" s="1017"/>
      <c r="F80" s="1017"/>
      <c r="G80" s="1017"/>
      <c r="H80" s="1017"/>
    </row>
    <row r="82" spans="3:8">
      <c r="C82" s="1014" t="s">
        <v>178</v>
      </c>
      <c r="D82" s="1014"/>
      <c r="E82" s="1014"/>
      <c r="F82" s="1014"/>
      <c r="G82" s="1014"/>
      <c r="H82" s="1014"/>
    </row>
    <row r="83" spans="3:8">
      <c r="C83" s="1014"/>
      <c r="D83" s="1014"/>
      <c r="E83" s="1014"/>
      <c r="F83" s="1014"/>
      <c r="G83" s="1014"/>
      <c r="H83" s="1014"/>
    </row>
  </sheetData>
  <mergeCells count="30">
    <mergeCell ref="C82:H83"/>
    <mergeCell ref="A47:A48"/>
    <mergeCell ref="F25:F41"/>
    <mergeCell ref="G25:G41"/>
    <mergeCell ref="A78:H80"/>
    <mergeCell ref="A50:A51"/>
    <mergeCell ref="F68:F73"/>
    <mergeCell ref="G68:G73"/>
    <mergeCell ref="H68:H73"/>
    <mergeCell ref="A77:F77"/>
    <mergeCell ref="A55:A67"/>
    <mergeCell ref="F55:F67"/>
    <mergeCell ref="G55:G67"/>
    <mergeCell ref="H55:H67"/>
    <mergeCell ref="H25:H41"/>
    <mergeCell ref="F42:F54"/>
    <mergeCell ref="G42:G54"/>
    <mergeCell ref="A7:C7"/>
    <mergeCell ref="D7:H7"/>
    <mergeCell ref="A3:H3"/>
    <mergeCell ref="A4:H4"/>
    <mergeCell ref="A5:H5"/>
    <mergeCell ref="A6:C6"/>
    <mergeCell ref="D6:H6"/>
    <mergeCell ref="H42:H54"/>
    <mergeCell ref="B9:C9"/>
    <mergeCell ref="B10:C10"/>
    <mergeCell ref="F11:F23"/>
    <mergeCell ref="G11:G23"/>
    <mergeCell ref="H11:H23"/>
  </mergeCells>
  <pageMargins left="0.78740157480314965" right="0.39370078740157483" top="0.55118110236220474" bottom="0.74803149606299213" header="0.31496062992125984" footer="0.31496062992125984"/>
  <pageSetup paperSize="9" scale="73" firstPageNumber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view="pageBreakPreview" topLeftCell="A19" zoomScaleNormal="100" zoomScaleSheetLayoutView="100" zoomScalePageLayoutView="70" workbookViewId="0">
      <selection activeCell="B39" sqref="B39:I39"/>
    </sheetView>
  </sheetViews>
  <sheetFormatPr defaultRowHeight="15"/>
  <cols>
    <col min="1" max="1" width="3.7109375" style="287" customWidth="1"/>
    <col min="2" max="2" width="40.7109375" style="286" customWidth="1"/>
    <col min="3" max="3" width="31.28515625" style="286" customWidth="1"/>
    <col min="4" max="4" width="10.42578125" style="286" customWidth="1"/>
    <col min="5" max="5" width="12.7109375" style="286" customWidth="1"/>
    <col min="6" max="6" width="2.7109375" style="286" customWidth="1"/>
    <col min="7" max="7" width="10.5703125" style="286" customWidth="1"/>
    <col min="8" max="8" width="2.85546875" style="286" customWidth="1"/>
    <col min="9" max="9" width="4.7109375" style="286" customWidth="1"/>
    <col min="10" max="10" width="14.5703125" style="285" customWidth="1"/>
    <col min="11" max="11" width="13.85546875" style="284" bestFit="1" customWidth="1"/>
    <col min="12" max="13" width="9.140625" style="284"/>
    <col min="14" max="14" width="9.140625" style="284" customWidth="1"/>
    <col min="15" max="16" width="9.140625" style="284"/>
    <col min="17" max="17" width="9.140625" style="284" customWidth="1"/>
    <col min="18" max="16384" width="9.140625" style="284"/>
  </cols>
  <sheetData>
    <row r="1" spans="1:10" s="362" customFormat="1" ht="18" customHeight="1">
      <c r="A1" s="685"/>
      <c r="B1" s="685"/>
      <c r="C1" s="685"/>
      <c r="D1" s="685"/>
      <c r="E1" s="685"/>
      <c r="F1" s="685"/>
      <c r="G1" s="685"/>
      <c r="H1" s="685"/>
      <c r="I1" s="685"/>
      <c r="J1" s="685"/>
    </row>
    <row r="2" spans="1:10" s="362" customFormat="1" ht="21" customHeight="1">
      <c r="A2" s="686" t="s">
        <v>71</v>
      </c>
      <c r="B2" s="686"/>
      <c r="C2" s="686"/>
      <c r="D2" s="686"/>
      <c r="E2" s="686"/>
      <c r="F2" s="686"/>
      <c r="G2" s="686"/>
      <c r="H2" s="686"/>
      <c r="I2" s="686"/>
      <c r="J2" s="686"/>
    </row>
    <row r="3" spans="1:10" s="362" customFormat="1" ht="17.25" customHeight="1">
      <c r="A3" s="687" t="s">
        <v>457</v>
      </c>
      <c r="B3" s="686"/>
      <c r="C3" s="686"/>
      <c r="D3" s="686"/>
      <c r="E3" s="686"/>
      <c r="F3" s="686"/>
      <c r="G3" s="686"/>
      <c r="H3" s="686"/>
      <c r="I3" s="686"/>
      <c r="J3" s="686"/>
    </row>
    <row r="4" spans="1:10" s="362" customFormat="1" ht="21" customHeight="1">
      <c r="A4" s="366"/>
      <c r="B4" s="366"/>
      <c r="C4" s="366"/>
      <c r="D4" s="366"/>
      <c r="E4" s="366"/>
      <c r="F4" s="366"/>
      <c r="G4" s="366"/>
      <c r="H4" s="366"/>
      <c r="I4" s="366"/>
      <c r="J4" s="366"/>
    </row>
    <row r="5" spans="1:10" s="362" customFormat="1" ht="51.75" customHeight="1">
      <c r="A5" s="693" t="s">
        <v>366</v>
      </c>
      <c r="B5" s="693"/>
      <c r="C5" s="700" t="str">
        <f>Сводная!C4</f>
        <v>«Реконструкция «ВЛ-110кВ «Двина-1,2» в г. Архангельске Архангельской области в объеме переустройства опор №26 и №27 (Общество с ограниченной ответственностью «Автодороги», ОЗУ-00057А/21 от 21.03.2022) (0,675 км)</v>
      </c>
      <c r="D5" s="700"/>
      <c r="E5" s="700"/>
      <c r="F5" s="700"/>
      <c r="G5" s="700"/>
      <c r="H5" s="700"/>
      <c r="I5" s="700"/>
      <c r="J5" s="700"/>
    </row>
    <row r="6" spans="1:10" s="362" customFormat="1" ht="28.5" customHeight="1">
      <c r="A6" s="695" t="s">
        <v>365</v>
      </c>
      <c r="B6" s="695"/>
      <c r="C6" s="691"/>
      <c r="D6" s="691"/>
      <c r="E6" s="691"/>
      <c r="F6" s="691"/>
      <c r="G6" s="691"/>
      <c r="H6" s="691"/>
      <c r="I6" s="691"/>
      <c r="J6" s="691"/>
    </row>
    <row r="7" spans="1:10" s="362" customFormat="1" ht="21" customHeight="1">
      <c r="A7" s="694"/>
      <c r="B7" s="694"/>
      <c r="C7" s="694"/>
      <c r="D7" s="694"/>
      <c r="E7" s="694"/>
      <c r="F7" s="366"/>
      <c r="G7" s="366"/>
      <c r="H7" s="366"/>
      <c r="I7" s="366"/>
      <c r="J7" s="366"/>
    </row>
    <row r="8" spans="1:10" s="362" customFormat="1" ht="29.25" customHeight="1">
      <c r="A8" s="695" t="s">
        <v>364</v>
      </c>
      <c r="B8" s="695"/>
      <c r="C8" s="699" t="str">
        <f>Сводная!C8</f>
        <v>ПАО «Россети Северо-Запад»</v>
      </c>
      <c r="D8" s="699"/>
      <c r="E8" s="699"/>
      <c r="F8" s="699"/>
      <c r="G8" s="699"/>
      <c r="H8" s="699"/>
      <c r="I8" s="699"/>
      <c r="J8" s="699"/>
    </row>
    <row r="9" spans="1:10" s="362" customFormat="1" ht="19.5" customHeight="1">
      <c r="A9" s="688"/>
      <c r="B9" s="688"/>
      <c r="C9" s="688"/>
      <c r="D9" s="688"/>
      <c r="E9" s="688"/>
      <c r="F9" s="688"/>
      <c r="G9" s="688"/>
      <c r="H9" s="688"/>
      <c r="I9" s="688"/>
      <c r="J9" s="688"/>
    </row>
    <row r="10" spans="1:10" s="362" customFormat="1" ht="81" customHeight="1">
      <c r="A10" s="365" t="s">
        <v>8</v>
      </c>
      <c r="B10" s="365" t="s">
        <v>363</v>
      </c>
      <c r="C10" s="689" t="s">
        <v>362</v>
      </c>
      <c r="D10" s="690"/>
      <c r="E10" s="689" t="s">
        <v>361</v>
      </c>
      <c r="F10" s="692"/>
      <c r="G10" s="692"/>
      <c r="H10" s="692"/>
      <c r="I10" s="692"/>
      <c r="J10" s="364" t="s">
        <v>360</v>
      </c>
    </row>
    <row r="11" spans="1:10" s="362" customFormat="1" ht="15.75">
      <c r="A11" s="363">
        <v>1</v>
      </c>
      <c r="B11" s="363">
        <v>2</v>
      </c>
      <c r="C11" s="696">
        <v>3</v>
      </c>
      <c r="D11" s="697"/>
      <c r="E11" s="696">
        <v>4</v>
      </c>
      <c r="F11" s="698"/>
      <c r="G11" s="698"/>
      <c r="H11" s="698"/>
      <c r="I11" s="698"/>
      <c r="J11" s="363">
        <v>5</v>
      </c>
    </row>
    <row r="12" spans="1:10" s="300" customFormat="1" ht="16.5" customHeight="1">
      <c r="A12" s="701" t="s">
        <v>73</v>
      </c>
      <c r="B12" s="702"/>
      <c r="C12" s="702"/>
      <c r="D12" s="702"/>
      <c r="E12" s="702"/>
      <c r="F12" s="702"/>
      <c r="G12" s="702"/>
      <c r="H12" s="702"/>
      <c r="I12" s="702"/>
      <c r="J12" s="703"/>
    </row>
    <row r="13" spans="1:10" s="300" customFormat="1" ht="18.75" customHeight="1">
      <c r="A13" s="696" t="s">
        <v>359</v>
      </c>
      <c r="B13" s="698"/>
      <c r="C13" s="662"/>
      <c r="D13" s="662"/>
      <c r="E13" s="662"/>
      <c r="F13" s="662"/>
      <c r="G13" s="662"/>
      <c r="H13" s="662"/>
      <c r="I13" s="662"/>
      <c r="J13" s="663"/>
    </row>
    <row r="14" spans="1:10" s="300" customFormat="1" ht="18" customHeight="1">
      <c r="A14" s="655">
        <v>1</v>
      </c>
      <c r="B14" s="658" t="s">
        <v>358</v>
      </c>
      <c r="C14" s="342" t="s">
        <v>357</v>
      </c>
      <c r="D14" s="361">
        <f>50*675/10000</f>
        <v>3.375</v>
      </c>
      <c r="E14" s="360"/>
      <c r="F14" s="359"/>
      <c r="G14" s="359"/>
      <c r="H14" s="359"/>
      <c r="I14" s="358"/>
      <c r="J14" s="357"/>
    </row>
    <row r="15" spans="1:10" s="300" customFormat="1" ht="17.25" customHeight="1">
      <c r="A15" s="656"/>
      <c r="B15" s="659"/>
      <c r="C15" s="336" t="s">
        <v>101</v>
      </c>
      <c r="D15" s="346">
        <v>3284</v>
      </c>
      <c r="E15" s="664" t="s">
        <v>368</v>
      </c>
      <c r="F15" s="665"/>
      <c r="G15" s="665"/>
      <c r="H15" s="665"/>
      <c r="I15" s="666"/>
      <c r="J15" s="356">
        <f>D14*D15*D16</f>
        <v>12191.85</v>
      </c>
    </row>
    <row r="16" spans="1:10" s="300" customFormat="1" ht="17.25" customHeight="1">
      <c r="A16" s="656"/>
      <c r="B16" s="659"/>
      <c r="C16" s="336" t="s">
        <v>349</v>
      </c>
      <c r="D16" s="346">
        <v>1.1000000000000001</v>
      </c>
      <c r="E16" s="355"/>
      <c r="F16" s="354"/>
      <c r="G16" s="354"/>
      <c r="H16" s="354"/>
      <c r="I16" s="353"/>
      <c r="J16" s="356"/>
    </row>
    <row r="17" spans="1:12" s="300" customFormat="1" ht="17.25" customHeight="1">
      <c r="A17" s="656"/>
      <c r="B17" s="659"/>
      <c r="C17" s="336" t="s">
        <v>351</v>
      </c>
      <c r="D17" s="346">
        <v>1067</v>
      </c>
      <c r="E17" s="664" t="s">
        <v>369</v>
      </c>
      <c r="F17" s="665"/>
      <c r="G17" s="665"/>
      <c r="H17" s="665"/>
      <c r="I17" s="666"/>
      <c r="J17" s="337">
        <f>D14*D17*D19*D18</f>
        <v>4969.5524999999989</v>
      </c>
    </row>
    <row r="18" spans="1:12" s="300" customFormat="1" ht="17.25" customHeight="1">
      <c r="A18" s="352"/>
      <c r="B18" s="659"/>
      <c r="C18" s="336" t="s">
        <v>370</v>
      </c>
      <c r="D18" s="346">
        <v>1.1499999999999999</v>
      </c>
      <c r="E18" s="355"/>
      <c r="F18" s="354"/>
      <c r="G18" s="354"/>
      <c r="H18" s="354"/>
      <c r="I18" s="353"/>
      <c r="J18" s="337"/>
    </row>
    <row r="19" spans="1:12" s="300" customFormat="1" ht="17.25" customHeight="1">
      <c r="A19" s="352"/>
      <c r="B19" s="659"/>
      <c r="C19" s="336" t="s">
        <v>348</v>
      </c>
      <c r="D19" s="346">
        <v>1.2</v>
      </c>
      <c r="E19" s="351"/>
      <c r="F19" s="350"/>
      <c r="G19" s="350"/>
      <c r="H19" s="350"/>
      <c r="I19" s="349"/>
      <c r="J19" s="337"/>
    </row>
    <row r="20" spans="1:12" s="300" customFormat="1" ht="18" hidden="1" customHeight="1">
      <c r="A20" s="655">
        <v>2</v>
      </c>
      <c r="B20" s="658" t="s">
        <v>356</v>
      </c>
      <c r="C20" s="342" t="s">
        <v>355</v>
      </c>
      <c r="D20" s="348"/>
      <c r="E20" s="661"/>
      <c r="F20" s="662"/>
      <c r="G20" s="662"/>
      <c r="H20" s="662"/>
      <c r="I20" s="663"/>
      <c r="J20" s="667"/>
      <c r="L20" s="300">
        <f>20*3284*1.25</f>
        <v>82100</v>
      </c>
    </row>
    <row r="21" spans="1:12" s="300" customFormat="1" ht="17.25" hidden="1" customHeight="1">
      <c r="A21" s="656"/>
      <c r="B21" s="659"/>
      <c r="C21" s="347"/>
      <c r="D21" s="346"/>
      <c r="E21" s="664"/>
      <c r="F21" s="665"/>
      <c r="G21" s="665"/>
      <c r="H21" s="665"/>
      <c r="I21" s="666"/>
      <c r="J21" s="668"/>
    </row>
    <row r="22" spans="1:12" s="300" customFormat="1" ht="19.5" hidden="1" customHeight="1">
      <c r="A22" s="657"/>
      <c r="B22" s="660"/>
      <c r="C22" s="345"/>
      <c r="D22" s="344"/>
      <c r="E22" s="339"/>
      <c r="F22" s="338"/>
      <c r="G22" s="338"/>
      <c r="H22" s="338"/>
      <c r="I22" s="343"/>
      <c r="J22" s="337"/>
    </row>
    <row r="23" spans="1:12" s="300" customFormat="1" ht="19.5" hidden="1" customHeight="1">
      <c r="A23" s="655">
        <v>2</v>
      </c>
      <c r="B23" s="658" t="s">
        <v>354</v>
      </c>
      <c r="C23" s="342" t="s">
        <v>353</v>
      </c>
      <c r="D23" s="341">
        <v>6.5000000000000002E-2</v>
      </c>
      <c r="E23" s="340"/>
      <c r="F23" s="324"/>
      <c r="G23" s="324"/>
      <c r="H23" s="324"/>
      <c r="I23" s="324"/>
      <c r="J23" s="318"/>
    </row>
    <row r="24" spans="1:12" s="300" customFormat="1" ht="19.5" hidden="1" customHeight="1">
      <c r="A24" s="656"/>
      <c r="B24" s="659"/>
      <c r="C24" s="336" t="s">
        <v>101</v>
      </c>
      <c r="D24" s="335">
        <v>720</v>
      </c>
      <c r="E24" s="669" t="s">
        <v>352</v>
      </c>
      <c r="F24" s="670"/>
      <c r="G24" s="670"/>
      <c r="H24" s="670"/>
      <c r="I24" s="671"/>
      <c r="J24" s="337"/>
    </row>
    <row r="25" spans="1:12" s="300" customFormat="1" ht="19.5" hidden="1" customHeight="1">
      <c r="A25" s="656"/>
      <c r="B25" s="659"/>
      <c r="C25" s="336" t="s">
        <v>349</v>
      </c>
      <c r="D25" s="335">
        <v>1.1000000000000001</v>
      </c>
      <c r="E25" s="339"/>
      <c r="F25" s="338"/>
      <c r="G25" s="338"/>
      <c r="H25" s="338"/>
      <c r="I25" s="338"/>
      <c r="J25" s="337"/>
    </row>
    <row r="26" spans="1:12" s="300" customFormat="1" ht="19.5" hidden="1" customHeight="1">
      <c r="A26" s="656"/>
      <c r="B26" s="659"/>
      <c r="C26" s="336" t="s">
        <v>351</v>
      </c>
      <c r="D26" s="335">
        <v>79</v>
      </c>
      <c r="E26" s="669" t="s">
        <v>350</v>
      </c>
      <c r="F26" s="670"/>
      <c r="G26" s="670"/>
      <c r="H26" s="670"/>
      <c r="I26" s="671"/>
      <c r="J26" s="337"/>
    </row>
    <row r="27" spans="1:12" s="300" customFormat="1" ht="19.5" hidden="1" customHeight="1">
      <c r="A27" s="656"/>
      <c r="B27" s="659"/>
      <c r="C27" s="336" t="s">
        <v>349</v>
      </c>
      <c r="D27" s="335">
        <v>1.1000000000000001</v>
      </c>
      <c r="E27" s="339"/>
      <c r="F27" s="338"/>
      <c r="G27" s="338"/>
      <c r="H27" s="338"/>
      <c r="I27" s="338"/>
      <c r="J27" s="337"/>
    </row>
    <row r="28" spans="1:12" s="300" customFormat="1" ht="19.5" hidden="1" customHeight="1">
      <c r="A28" s="657"/>
      <c r="B28" s="660"/>
      <c r="C28" s="336" t="s">
        <v>348</v>
      </c>
      <c r="D28" s="335">
        <v>1.2</v>
      </c>
      <c r="E28" s="334"/>
      <c r="F28" s="333"/>
      <c r="G28" s="333"/>
      <c r="H28" s="333"/>
      <c r="I28" s="333"/>
      <c r="J28" s="332"/>
    </row>
    <row r="29" spans="1:12" s="329" customFormat="1" ht="16.5" customHeight="1">
      <c r="A29" s="331">
        <v>3</v>
      </c>
      <c r="B29" s="677" t="s">
        <v>347</v>
      </c>
      <c r="C29" s="678"/>
      <c r="D29" s="678"/>
      <c r="E29" s="679"/>
      <c r="F29" s="679"/>
      <c r="G29" s="679"/>
      <c r="H29" s="679"/>
      <c r="I29" s="680"/>
      <c r="J29" s="330">
        <f>J15+J24</f>
        <v>12191.85</v>
      </c>
    </row>
    <row r="30" spans="1:12" s="329" customFormat="1" ht="16.5" customHeight="1">
      <c r="A30" s="331">
        <v>4</v>
      </c>
      <c r="B30" s="677" t="s">
        <v>346</v>
      </c>
      <c r="C30" s="678"/>
      <c r="D30" s="678"/>
      <c r="E30" s="678"/>
      <c r="F30" s="678"/>
      <c r="G30" s="678"/>
      <c r="H30" s="678"/>
      <c r="I30" s="681"/>
      <c r="J30" s="330">
        <f>J17+J26</f>
        <v>4969.5524999999989</v>
      </c>
    </row>
    <row r="31" spans="1:12" s="300" customFormat="1" ht="63" customHeight="1">
      <c r="A31" s="308">
        <v>5</v>
      </c>
      <c r="B31" s="328" t="s">
        <v>345</v>
      </c>
      <c r="C31" s="320" t="s">
        <v>344</v>
      </c>
      <c r="D31" s="317">
        <v>8.7499999999999994E-2</v>
      </c>
      <c r="E31" s="313">
        <f>J29</f>
        <v>12191.85</v>
      </c>
      <c r="F31" s="312" t="s">
        <v>332</v>
      </c>
      <c r="G31" s="310">
        <f>D31</f>
        <v>8.7499999999999994E-2</v>
      </c>
      <c r="H31" s="310"/>
      <c r="I31" s="310"/>
      <c r="J31" s="309">
        <f>ROUND(E31*G31,2)</f>
        <v>1066.79</v>
      </c>
    </row>
    <row r="32" spans="1:12" s="300" customFormat="1" ht="78.75" customHeight="1">
      <c r="A32" s="308">
        <v>6</v>
      </c>
      <c r="B32" s="328" t="s">
        <v>399</v>
      </c>
      <c r="C32" s="322" t="s">
        <v>371</v>
      </c>
      <c r="D32" s="327">
        <v>0.19600000000000001</v>
      </c>
      <c r="E32" s="325">
        <f>J29+J31</f>
        <v>13258.64</v>
      </c>
      <c r="F32" s="324" t="s">
        <v>332</v>
      </c>
      <c r="G32" s="323">
        <f>D32</f>
        <v>0.19600000000000001</v>
      </c>
      <c r="H32" s="323"/>
      <c r="I32" s="323"/>
      <c r="J32" s="318">
        <f>E32*G32</f>
        <v>2598.69344</v>
      </c>
    </row>
    <row r="33" spans="1:17" s="300" customFormat="1" ht="15" customHeight="1">
      <c r="A33" s="308">
        <v>7</v>
      </c>
      <c r="B33" s="321" t="s">
        <v>343</v>
      </c>
      <c r="C33" s="320" t="s">
        <v>342</v>
      </c>
      <c r="D33" s="326">
        <v>0.06</v>
      </c>
      <c r="E33" s="325">
        <f>J31+J29</f>
        <v>13258.64</v>
      </c>
      <c r="F33" s="324" t="s">
        <v>332</v>
      </c>
      <c r="G33" s="323">
        <f>D33</f>
        <v>0.06</v>
      </c>
      <c r="H33" s="323" t="s">
        <v>332</v>
      </c>
      <c r="I33" s="323">
        <v>2.5</v>
      </c>
      <c r="J33" s="318">
        <f>ROUND(E33*G33*I33,2)</f>
        <v>1988.8</v>
      </c>
    </row>
    <row r="34" spans="1:17" s="300" customFormat="1" ht="15" customHeight="1">
      <c r="A34" s="308">
        <v>8</v>
      </c>
      <c r="B34" s="321" t="s">
        <v>341</v>
      </c>
      <c r="C34" s="322" t="s">
        <v>340</v>
      </c>
      <c r="D34" s="319">
        <v>80</v>
      </c>
      <c r="E34" s="682" t="s">
        <v>367</v>
      </c>
      <c r="F34" s="683"/>
      <c r="G34" s="683"/>
      <c r="H34" s="683"/>
      <c r="I34" s="684"/>
      <c r="J34" s="318">
        <f>80*2</f>
        <v>160</v>
      </c>
    </row>
    <row r="35" spans="1:17" s="300" customFormat="1" ht="15" customHeight="1">
      <c r="A35" s="308">
        <v>9</v>
      </c>
      <c r="B35" s="321" t="s">
        <v>339</v>
      </c>
      <c r="C35" s="320" t="s">
        <v>338</v>
      </c>
      <c r="D35" s="319">
        <v>80</v>
      </c>
      <c r="E35" s="682" t="s">
        <v>367</v>
      </c>
      <c r="F35" s="683"/>
      <c r="G35" s="683"/>
      <c r="H35" s="683"/>
      <c r="I35" s="684"/>
      <c r="J35" s="318">
        <f>80*2</f>
        <v>160</v>
      </c>
    </row>
    <row r="36" spans="1:17" s="300" customFormat="1" ht="15" customHeight="1">
      <c r="A36" s="308">
        <v>10</v>
      </c>
      <c r="B36" s="316" t="s">
        <v>398</v>
      </c>
      <c r="C36" s="315" t="s">
        <v>372</v>
      </c>
      <c r="D36" s="317">
        <v>0.1</v>
      </c>
      <c r="E36" s="313">
        <f>J29+J30+J31+J32+J33+J34+J35</f>
        <v>23135.685939999999</v>
      </c>
      <c r="F36" s="312" t="s">
        <v>332</v>
      </c>
      <c r="G36" s="311">
        <f>D36</f>
        <v>0.1</v>
      </c>
      <c r="H36" s="310"/>
      <c r="I36" s="310"/>
      <c r="J36" s="367">
        <f>E36*G36</f>
        <v>2313.5685939999998</v>
      </c>
    </row>
    <row r="37" spans="1:17" s="300" customFormat="1" ht="15.75">
      <c r="A37" s="308">
        <v>11</v>
      </c>
      <c r="B37" s="316" t="s">
        <v>337</v>
      </c>
      <c r="C37" s="315" t="s">
        <v>336</v>
      </c>
      <c r="D37" s="314">
        <v>0.1</v>
      </c>
      <c r="E37" s="313">
        <f>J29+J30+J31+J32+J33+J34+J35+J36</f>
        <v>25449.254534</v>
      </c>
      <c r="F37" s="312" t="s">
        <v>332</v>
      </c>
      <c r="G37" s="311">
        <f>D37</f>
        <v>0.1</v>
      </c>
      <c r="H37" s="310"/>
      <c r="I37" s="310"/>
      <c r="J37" s="309">
        <f>ROUND(E37*G37,2)</f>
        <v>2544.9299999999998</v>
      </c>
      <c r="L37" s="301"/>
      <c r="M37" s="301"/>
      <c r="N37" s="301"/>
      <c r="O37" s="301"/>
      <c r="P37" s="301"/>
      <c r="Q37" s="301"/>
    </row>
    <row r="38" spans="1:17" s="300" customFormat="1" ht="15.75">
      <c r="A38" s="308">
        <v>12</v>
      </c>
      <c r="B38" s="674" t="s">
        <v>335</v>
      </c>
      <c r="C38" s="675"/>
      <c r="D38" s="675"/>
      <c r="E38" s="675"/>
      <c r="F38" s="675"/>
      <c r="G38" s="675"/>
      <c r="H38" s="675"/>
      <c r="I38" s="676"/>
      <c r="J38" s="302">
        <f>J29+J30+J31+J32+J33+J34+J35+J36+J37</f>
        <v>27994.184534</v>
      </c>
      <c r="L38" s="301"/>
      <c r="M38" s="301"/>
      <c r="N38" s="301"/>
      <c r="O38" s="301"/>
      <c r="P38" s="301"/>
      <c r="Q38" s="301"/>
    </row>
    <row r="39" spans="1:17" s="300" customFormat="1" ht="34.5" customHeight="1">
      <c r="A39" s="308">
        <v>13</v>
      </c>
      <c r="B39" s="674" t="s">
        <v>491</v>
      </c>
      <c r="C39" s="675"/>
      <c r="D39" s="675"/>
      <c r="E39" s="675"/>
      <c r="F39" s="675"/>
      <c r="G39" s="675"/>
      <c r="H39" s="675"/>
      <c r="I39" s="676"/>
      <c r="J39" s="302">
        <f>J38*0.3161+J38*0.6838*1.2</f>
        <v>31819.869792416441</v>
      </c>
      <c r="L39" s="301"/>
      <c r="M39" s="301"/>
      <c r="N39" s="301"/>
      <c r="O39" s="301"/>
      <c r="P39" s="301"/>
      <c r="Q39" s="301"/>
    </row>
    <row r="40" spans="1:17" s="300" customFormat="1" ht="33.75" customHeight="1">
      <c r="A40" s="308">
        <v>14</v>
      </c>
      <c r="B40" s="307" t="s">
        <v>484</v>
      </c>
      <c r="C40" s="306" t="s">
        <v>486</v>
      </c>
      <c r="D40" s="305">
        <v>5.22</v>
      </c>
      <c r="E40" s="304">
        <f>J39</f>
        <v>31819.869792416441</v>
      </c>
      <c r="F40" s="303" t="s">
        <v>332</v>
      </c>
      <c r="G40" s="303">
        <f>D40</f>
        <v>5.22</v>
      </c>
      <c r="H40" s="303"/>
      <c r="I40" s="303"/>
      <c r="J40" s="302">
        <f>ROUND(E40*G40,2)</f>
        <v>166099.72</v>
      </c>
      <c r="L40" s="301"/>
      <c r="M40" s="301"/>
      <c r="N40" s="301"/>
      <c r="O40" s="301"/>
      <c r="P40" s="301"/>
      <c r="Q40" s="301"/>
    </row>
    <row r="41" spans="1:17">
      <c r="L41" s="299"/>
      <c r="M41" s="299"/>
      <c r="N41" s="299"/>
      <c r="O41" s="299"/>
      <c r="P41" s="299"/>
      <c r="Q41" s="299"/>
    </row>
    <row r="42" spans="1:17">
      <c r="A42" s="294" t="s">
        <v>265</v>
      </c>
      <c r="C42" s="298"/>
      <c r="D42" s="297"/>
      <c r="E42" s="293"/>
      <c r="F42" s="293"/>
      <c r="G42" s="284"/>
      <c r="I42" s="284"/>
      <c r="M42" s="299"/>
      <c r="N42" s="299"/>
      <c r="O42" s="299"/>
      <c r="P42" s="299"/>
      <c r="Q42" s="299"/>
    </row>
    <row r="43" spans="1:17">
      <c r="A43" s="289"/>
      <c r="C43" s="296" t="s">
        <v>267</v>
      </c>
      <c r="D43" s="284"/>
      <c r="E43" s="295"/>
      <c r="F43" s="295"/>
      <c r="G43" s="284"/>
      <c r="I43" s="284"/>
      <c r="M43" s="299"/>
      <c r="N43" s="299"/>
      <c r="O43" s="299"/>
      <c r="P43" s="299"/>
      <c r="Q43" s="299"/>
    </row>
    <row r="44" spans="1:17">
      <c r="A44" s="289"/>
      <c r="C44" s="289"/>
      <c r="D44" s="284"/>
      <c r="E44" s="293"/>
      <c r="F44" s="290"/>
      <c r="G44" s="284"/>
      <c r="I44" s="284"/>
      <c r="M44" s="299"/>
      <c r="N44" s="299"/>
      <c r="O44" s="299"/>
      <c r="P44" s="299"/>
      <c r="Q44" s="299"/>
    </row>
    <row r="45" spans="1:17">
      <c r="A45" s="294" t="s">
        <v>268</v>
      </c>
      <c r="C45" s="298"/>
      <c r="D45" s="297"/>
      <c r="E45" s="293"/>
      <c r="F45" s="293"/>
      <c r="G45" s="284"/>
      <c r="I45" s="284"/>
      <c r="M45" s="299"/>
      <c r="N45" s="299"/>
      <c r="O45" s="299"/>
      <c r="P45" s="299"/>
      <c r="Q45" s="299"/>
    </row>
    <row r="46" spans="1:17">
      <c r="A46" s="289"/>
      <c r="B46" s="289"/>
      <c r="C46" s="296" t="s">
        <v>267</v>
      </c>
      <c r="D46" s="295"/>
      <c r="E46" s="295"/>
      <c r="F46" s="295"/>
      <c r="G46" s="284"/>
      <c r="H46" s="284"/>
      <c r="I46" s="284"/>
      <c r="M46" s="299"/>
      <c r="N46" s="299"/>
      <c r="O46" s="299"/>
      <c r="P46" s="299"/>
      <c r="Q46" s="299"/>
    </row>
    <row r="47" spans="1:17">
      <c r="A47" s="289"/>
      <c r="C47" s="289"/>
      <c r="D47" s="289"/>
      <c r="E47" s="289"/>
      <c r="F47" s="284"/>
      <c r="G47" s="284"/>
      <c r="H47" s="284"/>
      <c r="I47" s="284"/>
    </row>
    <row r="48" spans="1:17">
      <c r="A48" s="294" t="s">
        <v>331</v>
      </c>
      <c r="C48" s="298"/>
      <c r="D48" s="297"/>
      <c r="E48" s="294"/>
      <c r="F48" s="284"/>
      <c r="G48" s="284"/>
      <c r="H48" s="284"/>
      <c r="I48" s="284"/>
    </row>
    <row r="49" spans="1:9">
      <c r="A49" s="289"/>
      <c r="B49" s="289"/>
      <c r="C49" s="296" t="s">
        <v>267</v>
      </c>
      <c r="D49" s="295"/>
      <c r="E49" s="289"/>
      <c r="F49" s="284"/>
      <c r="G49" s="284"/>
      <c r="H49" s="284"/>
      <c r="I49" s="284"/>
    </row>
    <row r="50" spans="1:9">
      <c r="A50" s="294"/>
      <c r="C50" s="293"/>
      <c r="D50" s="292"/>
      <c r="E50" s="291"/>
      <c r="F50" s="290"/>
      <c r="G50" s="284"/>
      <c r="H50" s="284"/>
      <c r="I50" s="284"/>
    </row>
    <row r="51" spans="1:9">
      <c r="A51" s="289"/>
      <c r="C51" s="672"/>
      <c r="D51" s="672"/>
      <c r="E51" s="672"/>
      <c r="F51" s="672"/>
      <c r="G51" s="284"/>
      <c r="H51" s="284"/>
      <c r="I51" s="284"/>
    </row>
    <row r="52" spans="1:9">
      <c r="A52" s="673" t="s">
        <v>273</v>
      </c>
      <c r="B52" s="673"/>
      <c r="C52" s="673"/>
      <c r="D52" s="288"/>
      <c r="F52" s="284"/>
      <c r="G52" s="284"/>
      <c r="H52" s="284"/>
      <c r="I52" s="284"/>
    </row>
  </sheetData>
  <mergeCells count="37">
    <mergeCell ref="E11:I11"/>
    <mergeCell ref="C8:J8"/>
    <mergeCell ref="C5:J5"/>
    <mergeCell ref="A12:J12"/>
    <mergeCell ref="A13:J13"/>
    <mergeCell ref="A14:A17"/>
    <mergeCell ref="A1:J1"/>
    <mergeCell ref="A2:J2"/>
    <mergeCell ref="A3:J3"/>
    <mergeCell ref="A9:J9"/>
    <mergeCell ref="C10:D10"/>
    <mergeCell ref="E17:I17"/>
    <mergeCell ref="C6:J6"/>
    <mergeCell ref="E10:I10"/>
    <mergeCell ref="A5:B5"/>
    <mergeCell ref="A7:E7"/>
    <mergeCell ref="A6:B6"/>
    <mergeCell ref="A8:B8"/>
    <mergeCell ref="C11:D11"/>
    <mergeCell ref="B14:B19"/>
    <mergeCell ref="E15:I15"/>
    <mergeCell ref="C51:F51"/>
    <mergeCell ref="A52:C52"/>
    <mergeCell ref="B38:I38"/>
    <mergeCell ref="B29:I29"/>
    <mergeCell ref="B30:I30"/>
    <mergeCell ref="B39:I39"/>
    <mergeCell ref="E35:I35"/>
    <mergeCell ref="E34:I34"/>
    <mergeCell ref="A20:A22"/>
    <mergeCell ref="B20:B22"/>
    <mergeCell ref="E20:I21"/>
    <mergeCell ref="J20:J21"/>
    <mergeCell ref="E26:I26"/>
    <mergeCell ref="E24:I24"/>
    <mergeCell ref="B23:B28"/>
    <mergeCell ref="A23:A28"/>
  </mergeCells>
  <pageMargins left="0.39370078740157483" right="0.39370078740157483" top="0.39370078740157483" bottom="0.39370078740157483" header="0.19685039370078741" footer="0.19685039370078741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view="pageBreakPreview" topLeftCell="A26" zoomScaleNormal="100" zoomScaleSheetLayoutView="100" zoomScalePageLayoutView="70" workbookViewId="0">
      <selection activeCell="B48" sqref="B48"/>
    </sheetView>
  </sheetViews>
  <sheetFormatPr defaultRowHeight="15"/>
  <cols>
    <col min="1" max="1" width="3.7109375" style="467" customWidth="1"/>
    <col min="2" max="2" width="55.42578125" style="468" customWidth="1"/>
    <col min="3" max="3" width="32.5703125" style="468" customWidth="1"/>
    <col min="4" max="4" width="9.85546875" style="468" customWidth="1"/>
    <col min="5" max="5" width="13.5703125" style="468" customWidth="1"/>
    <col min="6" max="6" width="2.7109375" style="468" customWidth="1"/>
    <col min="7" max="7" width="14.42578125" style="468" customWidth="1"/>
    <col min="8" max="8" width="0.28515625" style="468" customWidth="1"/>
    <col min="9" max="9" width="4.7109375" style="468" hidden="1" customWidth="1"/>
    <col min="10" max="10" width="14.5703125" style="469" customWidth="1"/>
    <col min="11" max="11" width="13.85546875" style="470" bestFit="1" customWidth="1"/>
    <col min="12" max="12" width="9.140625" style="470"/>
    <col min="13" max="13" width="12.42578125" style="470" bestFit="1" customWidth="1"/>
    <col min="14" max="256" width="9.140625" style="470"/>
    <col min="257" max="257" width="3.7109375" style="470" customWidth="1"/>
    <col min="258" max="258" width="55.42578125" style="470" customWidth="1"/>
    <col min="259" max="259" width="32.5703125" style="470" customWidth="1"/>
    <col min="260" max="260" width="9.85546875" style="470" customWidth="1"/>
    <col min="261" max="261" width="13.5703125" style="470" customWidth="1"/>
    <col min="262" max="262" width="2.7109375" style="470" customWidth="1"/>
    <col min="263" max="263" width="14.42578125" style="470" customWidth="1"/>
    <col min="264" max="264" width="0.28515625" style="470" customWidth="1"/>
    <col min="265" max="265" width="0" style="470" hidden="1" customWidth="1"/>
    <col min="266" max="266" width="14.5703125" style="470" customWidth="1"/>
    <col min="267" max="267" width="13.85546875" style="470" bestFit="1" customWidth="1"/>
    <col min="268" max="268" width="9.140625" style="470"/>
    <col min="269" max="269" width="12.42578125" style="470" bestFit="1" customWidth="1"/>
    <col min="270" max="512" width="9.140625" style="470"/>
    <col min="513" max="513" width="3.7109375" style="470" customWidth="1"/>
    <col min="514" max="514" width="55.42578125" style="470" customWidth="1"/>
    <col min="515" max="515" width="32.5703125" style="470" customWidth="1"/>
    <col min="516" max="516" width="9.85546875" style="470" customWidth="1"/>
    <col min="517" max="517" width="13.5703125" style="470" customWidth="1"/>
    <col min="518" max="518" width="2.7109375" style="470" customWidth="1"/>
    <col min="519" max="519" width="14.42578125" style="470" customWidth="1"/>
    <col min="520" max="520" width="0.28515625" style="470" customWidth="1"/>
    <col min="521" max="521" width="0" style="470" hidden="1" customWidth="1"/>
    <col min="522" max="522" width="14.5703125" style="470" customWidth="1"/>
    <col min="523" max="523" width="13.85546875" style="470" bestFit="1" customWidth="1"/>
    <col min="524" max="524" width="9.140625" style="470"/>
    <col min="525" max="525" width="12.42578125" style="470" bestFit="1" customWidth="1"/>
    <col min="526" max="768" width="9.140625" style="470"/>
    <col min="769" max="769" width="3.7109375" style="470" customWidth="1"/>
    <col min="770" max="770" width="55.42578125" style="470" customWidth="1"/>
    <col min="771" max="771" width="32.5703125" style="470" customWidth="1"/>
    <col min="772" max="772" width="9.85546875" style="470" customWidth="1"/>
    <col min="773" max="773" width="13.5703125" style="470" customWidth="1"/>
    <col min="774" max="774" width="2.7109375" style="470" customWidth="1"/>
    <col min="775" max="775" width="14.42578125" style="470" customWidth="1"/>
    <col min="776" max="776" width="0.28515625" style="470" customWidth="1"/>
    <col min="777" max="777" width="0" style="470" hidden="1" customWidth="1"/>
    <col min="778" max="778" width="14.5703125" style="470" customWidth="1"/>
    <col min="779" max="779" width="13.85546875" style="470" bestFit="1" customWidth="1"/>
    <col min="780" max="780" width="9.140625" style="470"/>
    <col min="781" max="781" width="12.42578125" style="470" bestFit="1" customWidth="1"/>
    <col min="782" max="1024" width="9.140625" style="470"/>
    <col min="1025" max="1025" width="3.7109375" style="470" customWidth="1"/>
    <col min="1026" max="1026" width="55.42578125" style="470" customWidth="1"/>
    <col min="1027" max="1027" width="32.5703125" style="470" customWidth="1"/>
    <col min="1028" max="1028" width="9.85546875" style="470" customWidth="1"/>
    <col min="1029" max="1029" width="13.5703125" style="470" customWidth="1"/>
    <col min="1030" max="1030" width="2.7109375" style="470" customWidth="1"/>
    <col min="1031" max="1031" width="14.42578125" style="470" customWidth="1"/>
    <col min="1032" max="1032" width="0.28515625" style="470" customWidth="1"/>
    <col min="1033" max="1033" width="0" style="470" hidden="1" customWidth="1"/>
    <col min="1034" max="1034" width="14.5703125" style="470" customWidth="1"/>
    <col min="1035" max="1035" width="13.85546875" style="470" bestFit="1" customWidth="1"/>
    <col min="1036" max="1036" width="9.140625" style="470"/>
    <col min="1037" max="1037" width="12.42578125" style="470" bestFit="1" customWidth="1"/>
    <col min="1038" max="1280" width="9.140625" style="470"/>
    <col min="1281" max="1281" width="3.7109375" style="470" customWidth="1"/>
    <col min="1282" max="1282" width="55.42578125" style="470" customWidth="1"/>
    <col min="1283" max="1283" width="32.5703125" style="470" customWidth="1"/>
    <col min="1284" max="1284" width="9.85546875" style="470" customWidth="1"/>
    <col min="1285" max="1285" width="13.5703125" style="470" customWidth="1"/>
    <col min="1286" max="1286" width="2.7109375" style="470" customWidth="1"/>
    <col min="1287" max="1287" width="14.42578125" style="470" customWidth="1"/>
    <col min="1288" max="1288" width="0.28515625" style="470" customWidth="1"/>
    <col min="1289" max="1289" width="0" style="470" hidden="1" customWidth="1"/>
    <col min="1290" max="1290" width="14.5703125" style="470" customWidth="1"/>
    <col min="1291" max="1291" width="13.85546875" style="470" bestFit="1" customWidth="1"/>
    <col min="1292" max="1292" width="9.140625" style="470"/>
    <col min="1293" max="1293" width="12.42578125" style="470" bestFit="1" customWidth="1"/>
    <col min="1294" max="1536" width="9.140625" style="470"/>
    <col min="1537" max="1537" width="3.7109375" style="470" customWidth="1"/>
    <col min="1538" max="1538" width="55.42578125" style="470" customWidth="1"/>
    <col min="1539" max="1539" width="32.5703125" style="470" customWidth="1"/>
    <col min="1540" max="1540" width="9.85546875" style="470" customWidth="1"/>
    <col min="1541" max="1541" width="13.5703125" style="470" customWidth="1"/>
    <col min="1542" max="1542" width="2.7109375" style="470" customWidth="1"/>
    <col min="1543" max="1543" width="14.42578125" style="470" customWidth="1"/>
    <col min="1544" max="1544" width="0.28515625" style="470" customWidth="1"/>
    <col min="1545" max="1545" width="0" style="470" hidden="1" customWidth="1"/>
    <col min="1546" max="1546" width="14.5703125" style="470" customWidth="1"/>
    <col min="1547" max="1547" width="13.85546875" style="470" bestFit="1" customWidth="1"/>
    <col min="1548" max="1548" width="9.140625" style="470"/>
    <col min="1549" max="1549" width="12.42578125" style="470" bestFit="1" customWidth="1"/>
    <col min="1550" max="1792" width="9.140625" style="470"/>
    <col min="1793" max="1793" width="3.7109375" style="470" customWidth="1"/>
    <col min="1794" max="1794" width="55.42578125" style="470" customWidth="1"/>
    <col min="1795" max="1795" width="32.5703125" style="470" customWidth="1"/>
    <col min="1796" max="1796" width="9.85546875" style="470" customWidth="1"/>
    <col min="1797" max="1797" width="13.5703125" style="470" customWidth="1"/>
    <col min="1798" max="1798" width="2.7109375" style="470" customWidth="1"/>
    <col min="1799" max="1799" width="14.42578125" style="470" customWidth="1"/>
    <col min="1800" max="1800" width="0.28515625" style="470" customWidth="1"/>
    <col min="1801" max="1801" width="0" style="470" hidden="1" customWidth="1"/>
    <col min="1802" max="1802" width="14.5703125" style="470" customWidth="1"/>
    <col min="1803" max="1803" width="13.85546875" style="470" bestFit="1" customWidth="1"/>
    <col min="1804" max="1804" width="9.140625" style="470"/>
    <col min="1805" max="1805" width="12.42578125" style="470" bestFit="1" customWidth="1"/>
    <col min="1806" max="2048" width="9.140625" style="470"/>
    <col min="2049" max="2049" width="3.7109375" style="470" customWidth="1"/>
    <col min="2050" max="2050" width="55.42578125" style="470" customWidth="1"/>
    <col min="2051" max="2051" width="32.5703125" style="470" customWidth="1"/>
    <col min="2052" max="2052" width="9.85546875" style="470" customWidth="1"/>
    <col min="2053" max="2053" width="13.5703125" style="470" customWidth="1"/>
    <col min="2054" max="2054" width="2.7109375" style="470" customWidth="1"/>
    <col min="2055" max="2055" width="14.42578125" style="470" customWidth="1"/>
    <col min="2056" max="2056" width="0.28515625" style="470" customWidth="1"/>
    <col min="2057" max="2057" width="0" style="470" hidden="1" customWidth="1"/>
    <col min="2058" max="2058" width="14.5703125" style="470" customWidth="1"/>
    <col min="2059" max="2059" width="13.85546875" style="470" bestFit="1" customWidth="1"/>
    <col min="2060" max="2060" width="9.140625" style="470"/>
    <col min="2061" max="2061" width="12.42578125" style="470" bestFit="1" customWidth="1"/>
    <col min="2062" max="2304" width="9.140625" style="470"/>
    <col min="2305" max="2305" width="3.7109375" style="470" customWidth="1"/>
    <col min="2306" max="2306" width="55.42578125" style="470" customWidth="1"/>
    <col min="2307" max="2307" width="32.5703125" style="470" customWidth="1"/>
    <col min="2308" max="2308" width="9.85546875" style="470" customWidth="1"/>
    <col min="2309" max="2309" width="13.5703125" style="470" customWidth="1"/>
    <col min="2310" max="2310" width="2.7109375" style="470" customWidth="1"/>
    <col min="2311" max="2311" width="14.42578125" style="470" customWidth="1"/>
    <col min="2312" max="2312" width="0.28515625" style="470" customWidth="1"/>
    <col min="2313" max="2313" width="0" style="470" hidden="1" customWidth="1"/>
    <col min="2314" max="2314" width="14.5703125" style="470" customWidth="1"/>
    <col min="2315" max="2315" width="13.85546875" style="470" bestFit="1" customWidth="1"/>
    <col min="2316" max="2316" width="9.140625" style="470"/>
    <col min="2317" max="2317" width="12.42578125" style="470" bestFit="1" customWidth="1"/>
    <col min="2318" max="2560" width="9.140625" style="470"/>
    <col min="2561" max="2561" width="3.7109375" style="470" customWidth="1"/>
    <col min="2562" max="2562" width="55.42578125" style="470" customWidth="1"/>
    <col min="2563" max="2563" width="32.5703125" style="470" customWidth="1"/>
    <col min="2564" max="2564" width="9.85546875" style="470" customWidth="1"/>
    <col min="2565" max="2565" width="13.5703125" style="470" customWidth="1"/>
    <col min="2566" max="2566" width="2.7109375" style="470" customWidth="1"/>
    <col min="2567" max="2567" width="14.42578125" style="470" customWidth="1"/>
    <col min="2568" max="2568" width="0.28515625" style="470" customWidth="1"/>
    <col min="2569" max="2569" width="0" style="470" hidden="1" customWidth="1"/>
    <col min="2570" max="2570" width="14.5703125" style="470" customWidth="1"/>
    <col min="2571" max="2571" width="13.85546875" style="470" bestFit="1" customWidth="1"/>
    <col min="2572" max="2572" width="9.140625" style="470"/>
    <col min="2573" max="2573" width="12.42578125" style="470" bestFit="1" customWidth="1"/>
    <col min="2574" max="2816" width="9.140625" style="470"/>
    <col min="2817" max="2817" width="3.7109375" style="470" customWidth="1"/>
    <col min="2818" max="2818" width="55.42578125" style="470" customWidth="1"/>
    <col min="2819" max="2819" width="32.5703125" style="470" customWidth="1"/>
    <col min="2820" max="2820" width="9.85546875" style="470" customWidth="1"/>
    <col min="2821" max="2821" width="13.5703125" style="470" customWidth="1"/>
    <col min="2822" max="2822" width="2.7109375" style="470" customWidth="1"/>
    <col min="2823" max="2823" width="14.42578125" style="470" customWidth="1"/>
    <col min="2824" max="2824" width="0.28515625" style="470" customWidth="1"/>
    <col min="2825" max="2825" width="0" style="470" hidden="1" customWidth="1"/>
    <col min="2826" max="2826" width="14.5703125" style="470" customWidth="1"/>
    <col min="2827" max="2827" width="13.85546875" style="470" bestFit="1" customWidth="1"/>
    <col min="2828" max="2828" width="9.140625" style="470"/>
    <col min="2829" max="2829" width="12.42578125" style="470" bestFit="1" customWidth="1"/>
    <col min="2830" max="3072" width="9.140625" style="470"/>
    <col min="3073" max="3073" width="3.7109375" style="470" customWidth="1"/>
    <col min="3074" max="3074" width="55.42578125" style="470" customWidth="1"/>
    <col min="3075" max="3075" width="32.5703125" style="470" customWidth="1"/>
    <col min="3076" max="3076" width="9.85546875" style="470" customWidth="1"/>
    <col min="3077" max="3077" width="13.5703125" style="470" customWidth="1"/>
    <col min="3078" max="3078" width="2.7109375" style="470" customWidth="1"/>
    <col min="3079" max="3079" width="14.42578125" style="470" customWidth="1"/>
    <col min="3080" max="3080" width="0.28515625" style="470" customWidth="1"/>
    <col min="3081" max="3081" width="0" style="470" hidden="1" customWidth="1"/>
    <col min="3082" max="3082" width="14.5703125" style="470" customWidth="1"/>
    <col min="3083" max="3083" width="13.85546875" style="470" bestFit="1" customWidth="1"/>
    <col min="3084" max="3084" width="9.140625" style="470"/>
    <col min="3085" max="3085" width="12.42578125" style="470" bestFit="1" customWidth="1"/>
    <col min="3086" max="3328" width="9.140625" style="470"/>
    <col min="3329" max="3329" width="3.7109375" style="470" customWidth="1"/>
    <col min="3330" max="3330" width="55.42578125" style="470" customWidth="1"/>
    <col min="3331" max="3331" width="32.5703125" style="470" customWidth="1"/>
    <col min="3332" max="3332" width="9.85546875" style="470" customWidth="1"/>
    <col min="3333" max="3333" width="13.5703125" style="470" customWidth="1"/>
    <col min="3334" max="3334" width="2.7109375" style="470" customWidth="1"/>
    <col min="3335" max="3335" width="14.42578125" style="470" customWidth="1"/>
    <col min="3336" max="3336" width="0.28515625" style="470" customWidth="1"/>
    <col min="3337" max="3337" width="0" style="470" hidden="1" customWidth="1"/>
    <col min="3338" max="3338" width="14.5703125" style="470" customWidth="1"/>
    <col min="3339" max="3339" width="13.85546875" style="470" bestFit="1" customWidth="1"/>
    <col min="3340" max="3340" width="9.140625" style="470"/>
    <col min="3341" max="3341" width="12.42578125" style="470" bestFit="1" customWidth="1"/>
    <col min="3342" max="3584" width="9.140625" style="470"/>
    <col min="3585" max="3585" width="3.7109375" style="470" customWidth="1"/>
    <col min="3586" max="3586" width="55.42578125" style="470" customWidth="1"/>
    <col min="3587" max="3587" width="32.5703125" style="470" customWidth="1"/>
    <col min="3588" max="3588" width="9.85546875" style="470" customWidth="1"/>
    <col min="3589" max="3589" width="13.5703125" style="470" customWidth="1"/>
    <col min="3590" max="3590" width="2.7109375" style="470" customWidth="1"/>
    <col min="3591" max="3591" width="14.42578125" style="470" customWidth="1"/>
    <col min="3592" max="3592" width="0.28515625" style="470" customWidth="1"/>
    <col min="3593" max="3593" width="0" style="470" hidden="1" customWidth="1"/>
    <col min="3594" max="3594" width="14.5703125" style="470" customWidth="1"/>
    <col min="3595" max="3595" width="13.85546875" style="470" bestFit="1" customWidth="1"/>
    <col min="3596" max="3596" width="9.140625" style="470"/>
    <col min="3597" max="3597" width="12.42578125" style="470" bestFit="1" customWidth="1"/>
    <col min="3598" max="3840" width="9.140625" style="470"/>
    <col min="3841" max="3841" width="3.7109375" style="470" customWidth="1"/>
    <col min="3842" max="3842" width="55.42578125" style="470" customWidth="1"/>
    <col min="3843" max="3843" width="32.5703125" style="470" customWidth="1"/>
    <col min="3844" max="3844" width="9.85546875" style="470" customWidth="1"/>
    <col min="3845" max="3845" width="13.5703125" style="470" customWidth="1"/>
    <col min="3846" max="3846" width="2.7109375" style="470" customWidth="1"/>
    <col min="3847" max="3847" width="14.42578125" style="470" customWidth="1"/>
    <col min="3848" max="3848" width="0.28515625" style="470" customWidth="1"/>
    <col min="3849" max="3849" width="0" style="470" hidden="1" customWidth="1"/>
    <col min="3850" max="3850" width="14.5703125" style="470" customWidth="1"/>
    <col min="3851" max="3851" width="13.85546875" style="470" bestFit="1" customWidth="1"/>
    <col min="3852" max="3852" width="9.140625" style="470"/>
    <col min="3853" max="3853" width="12.42578125" style="470" bestFit="1" customWidth="1"/>
    <col min="3854" max="4096" width="9.140625" style="470"/>
    <col min="4097" max="4097" width="3.7109375" style="470" customWidth="1"/>
    <col min="4098" max="4098" width="55.42578125" style="470" customWidth="1"/>
    <col min="4099" max="4099" width="32.5703125" style="470" customWidth="1"/>
    <col min="4100" max="4100" width="9.85546875" style="470" customWidth="1"/>
    <col min="4101" max="4101" width="13.5703125" style="470" customWidth="1"/>
    <col min="4102" max="4102" width="2.7109375" style="470" customWidth="1"/>
    <col min="4103" max="4103" width="14.42578125" style="470" customWidth="1"/>
    <col min="4104" max="4104" width="0.28515625" style="470" customWidth="1"/>
    <col min="4105" max="4105" width="0" style="470" hidden="1" customWidth="1"/>
    <col min="4106" max="4106" width="14.5703125" style="470" customWidth="1"/>
    <col min="4107" max="4107" width="13.85546875" style="470" bestFit="1" customWidth="1"/>
    <col min="4108" max="4108" width="9.140625" style="470"/>
    <col min="4109" max="4109" width="12.42578125" style="470" bestFit="1" customWidth="1"/>
    <col min="4110" max="4352" width="9.140625" style="470"/>
    <col min="4353" max="4353" width="3.7109375" style="470" customWidth="1"/>
    <col min="4354" max="4354" width="55.42578125" style="470" customWidth="1"/>
    <col min="4355" max="4355" width="32.5703125" style="470" customWidth="1"/>
    <col min="4356" max="4356" width="9.85546875" style="470" customWidth="1"/>
    <col min="4357" max="4357" width="13.5703125" style="470" customWidth="1"/>
    <col min="4358" max="4358" width="2.7109375" style="470" customWidth="1"/>
    <col min="4359" max="4359" width="14.42578125" style="470" customWidth="1"/>
    <col min="4360" max="4360" width="0.28515625" style="470" customWidth="1"/>
    <col min="4361" max="4361" width="0" style="470" hidden="1" customWidth="1"/>
    <col min="4362" max="4362" width="14.5703125" style="470" customWidth="1"/>
    <col min="4363" max="4363" width="13.85546875" style="470" bestFit="1" customWidth="1"/>
    <col min="4364" max="4364" width="9.140625" style="470"/>
    <col min="4365" max="4365" width="12.42578125" style="470" bestFit="1" customWidth="1"/>
    <col min="4366" max="4608" width="9.140625" style="470"/>
    <col min="4609" max="4609" width="3.7109375" style="470" customWidth="1"/>
    <col min="4610" max="4610" width="55.42578125" style="470" customWidth="1"/>
    <col min="4611" max="4611" width="32.5703125" style="470" customWidth="1"/>
    <col min="4612" max="4612" width="9.85546875" style="470" customWidth="1"/>
    <col min="4613" max="4613" width="13.5703125" style="470" customWidth="1"/>
    <col min="4614" max="4614" width="2.7109375" style="470" customWidth="1"/>
    <col min="4615" max="4615" width="14.42578125" style="470" customWidth="1"/>
    <col min="4616" max="4616" width="0.28515625" style="470" customWidth="1"/>
    <col min="4617" max="4617" width="0" style="470" hidden="1" customWidth="1"/>
    <col min="4618" max="4618" width="14.5703125" style="470" customWidth="1"/>
    <col min="4619" max="4619" width="13.85546875" style="470" bestFit="1" customWidth="1"/>
    <col min="4620" max="4620" width="9.140625" style="470"/>
    <col min="4621" max="4621" width="12.42578125" style="470" bestFit="1" customWidth="1"/>
    <col min="4622" max="4864" width="9.140625" style="470"/>
    <col min="4865" max="4865" width="3.7109375" style="470" customWidth="1"/>
    <col min="4866" max="4866" width="55.42578125" style="470" customWidth="1"/>
    <col min="4867" max="4867" width="32.5703125" style="470" customWidth="1"/>
    <col min="4868" max="4868" width="9.85546875" style="470" customWidth="1"/>
    <col min="4869" max="4869" width="13.5703125" style="470" customWidth="1"/>
    <col min="4870" max="4870" width="2.7109375" style="470" customWidth="1"/>
    <col min="4871" max="4871" width="14.42578125" style="470" customWidth="1"/>
    <col min="4872" max="4872" width="0.28515625" style="470" customWidth="1"/>
    <col min="4873" max="4873" width="0" style="470" hidden="1" customWidth="1"/>
    <col min="4874" max="4874" width="14.5703125" style="470" customWidth="1"/>
    <col min="4875" max="4875" width="13.85546875" style="470" bestFit="1" customWidth="1"/>
    <col min="4876" max="4876" width="9.140625" style="470"/>
    <col min="4877" max="4877" width="12.42578125" style="470" bestFit="1" customWidth="1"/>
    <col min="4878" max="5120" width="9.140625" style="470"/>
    <col min="5121" max="5121" width="3.7109375" style="470" customWidth="1"/>
    <col min="5122" max="5122" width="55.42578125" style="470" customWidth="1"/>
    <col min="5123" max="5123" width="32.5703125" style="470" customWidth="1"/>
    <col min="5124" max="5124" width="9.85546875" style="470" customWidth="1"/>
    <col min="5125" max="5125" width="13.5703125" style="470" customWidth="1"/>
    <col min="5126" max="5126" width="2.7109375" style="470" customWidth="1"/>
    <col min="5127" max="5127" width="14.42578125" style="470" customWidth="1"/>
    <col min="5128" max="5128" width="0.28515625" style="470" customWidth="1"/>
    <col min="5129" max="5129" width="0" style="470" hidden="1" customWidth="1"/>
    <col min="5130" max="5130" width="14.5703125" style="470" customWidth="1"/>
    <col min="5131" max="5131" width="13.85546875" style="470" bestFit="1" customWidth="1"/>
    <col min="5132" max="5132" width="9.140625" style="470"/>
    <col min="5133" max="5133" width="12.42578125" style="470" bestFit="1" customWidth="1"/>
    <col min="5134" max="5376" width="9.140625" style="470"/>
    <col min="5377" max="5377" width="3.7109375" style="470" customWidth="1"/>
    <col min="5378" max="5378" width="55.42578125" style="470" customWidth="1"/>
    <col min="5379" max="5379" width="32.5703125" style="470" customWidth="1"/>
    <col min="5380" max="5380" width="9.85546875" style="470" customWidth="1"/>
    <col min="5381" max="5381" width="13.5703125" style="470" customWidth="1"/>
    <col min="5382" max="5382" width="2.7109375" style="470" customWidth="1"/>
    <col min="5383" max="5383" width="14.42578125" style="470" customWidth="1"/>
    <col min="5384" max="5384" width="0.28515625" style="470" customWidth="1"/>
    <col min="5385" max="5385" width="0" style="470" hidden="1" customWidth="1"/>
    <col min="5386" max="5386" width="14.5703125" style="470" customWidth="1"/>
    <col min="5387" max="5387" width="13.85546875" style="470" bestFit="1" customWidth="1"/>
    <col min="5388" max="5388" width="9.140625" style="470"/>
    <col min="5389" max="5389" width="12.42578125" style="470" bestFit="1" customWidth="1"/>
    <col min="5390" max="5632" width="9.140625" style="470"/>
    <col min="5633" max="5633" width="3.7109375" style="470" customWidth="1"/>
    <col min="5634" max="5634" width="55.42578125" style="470" customWidth="1"/>
    <col min="5635" max="5635" width="32.5703125" style="470" customWidth="1"/>
    <col min="5636" max="5636" width="9.85546875" style="470" customWidth="1"/>
    <col min="5637" max="5637" width="13.5703125" style="470" customWidth="1"/>
    <col min="5638" max="5638" width="2.7109375" style="470" customWidth="1"/>
    <col min="5639" max="5639" width="14.42578125" style="470" customWidth="1"/>
    <col min="5640" max="5640" width="0.28515625" style="470" customWidth="1"/>
    <col min="5641" max="5641" width="0" style="470" hidden="1" customWidth="1"/>
    <col min="5642" max="5642" width="14.5703125" style="470" customWidth="1"/>
    <col min="5643" max="5643" width="13.85546875" style="470" bestFit="1" customWidth="1"/>
    <col min="5644" max="5644" width="9.140625" style="470"/>
    <col min="5645" max="5645" width="12.42578125" style="470" bestFit="1" customWidth="1"/>
    <col min="5646" max="5888" width="9.140625" style="470"/>
    <col min="5889" max="5889" width="3.7109375" style="470" customWidth="1"/>
    <col min="5890" max="5890" width="55.42578125" style="470" customWidth="1"/>
    <col min="5891" max="5891" width="32.5703125" style="470" customWidth="1"/>
    <col min="5892" max="5892" width="9.85546875" style="470" customWidth="1"/>
    <col min="5893" max="5893" width="13.5703125" style="470" customWidth="1"/>
    <col min="5894" max="5894" width="2.7109375" style="470" customWidth="1"/>
    <col min="5895" max="5895" width="14.42578125" style="470" customWidth="1"/>
    <col min="5896" max="5896" width="0.28515625" style="470" customWidth="1"/>
    <col min="5897" max="5897" width="0" style="470" hidden="1" customWidth="1"/>
    <col min="5898" max="5898" width="14.5703125" style="470" customWidth="1"/>
    <col min="5899" max="5899" width="13.85546875" style="470" bestFit="1" customWidth="1"/>
    <col min="5900" max="5900" width="9.140625" style="470"/>
    <col min="5901" max="5901" width="12.42578125" style="470" bestFit="1" customWidth="1"/>
    <col min="5902" max="6144" width="9.140625" style="470"/>
    <col min="6145" max="6145" width="3.7109375" style="470" customWidth="1"/>
    <col min="6146" max="6146" width="55.42578125" style="470" customWidth="1"/>
    <col min="6147" max="6147" width="32.5703125" style="470" customWidth="1"/>
    <col min="6148" max="6148" width="9.85546875" style="470" customWidth="1"/>
    <col min="6149" max="6149" width="13.5703125" style="470" customWidth="1"/>
    <col min="6150" max="6150" width="2.7109375" style="470" customWidth="1"/>
    <col min="6151" max="6151" width="14.42578125" style="470" customWidth="1"/>
    <col min="6152" max="6152" width="0.28515625" style="470" customWidth="1"/>
    <col min="6153" max="6153" width="0" style="470" hidden="1" customWidth="1"/>
    <col min="6154" max="6154" width="14.5703125" style="470" customWidth="1"/>
    <col min="6155" max="6155" width="13.85546875" style="470" bestFit="1" customWidth="1"/>
    <col min="6156" max="6156" width="9.140625" style="470"/>
    <col min="6157" max="6157" width="12.42578125" style="470" bestFit="1" customWidth="1"/>
    <col min="6158" max="6400" width="9.140625" style="470"/>
    <col min="6401" max="6401" width="3.7109375" style="470" customWidth="1"/>
    <col min="6402" max="6402" width="55.42578125" style="470" customWidth="1"/>
    <col min="6403" max="6403" width="32.5703125" style="470" customWidth="1"/>
    <col min="6404" max="6404" width="9.85546875" style="470" customWidth="1"/>
    <col min="6405" max="6405" width="13.5703125" style="470" customWidth="1"/>
    <col min="6406" max="6406" width="2.7109375" style="470" customWidth="1"/>
    <col min="6407" max="6407" width="14.42578125" style="470" customWidth="1"/>
    <col min="6408" max="6408" width="0.28515625" style="470" customWidth="1"/>
    <col min="6409" max="6409" width="0" style="470" hidden="1" customWidth="1"/>
    <col min="6410" max="6410" width="14.5703125" style="470" customWidth="1"/>
    <col min="6411" max="6411" width="13.85546875" style="470" bestFit="1" customWidth="1"/>
    <col min="6412" max="6412" width="9.140625" style="470"/>
    <col min="6413" max="6413" width="12.42578125" style="470" bestFit="1" customWidth="1"/>
    <col min="6414" max="6656" width="9.140625" style="470"/>
    <col min="6657" max="6657" width="3.7109375" style="470" customWidth="1"/>
    <col min="6658" max="6658" width="55.42578125" style="470" customWidth="1"/>
    <col min="6659" max="6659" width="32.5703125" style="470" customWidth="1"/>
    <col min="6660" max="6660" width="9.85546875" style="470" customWidth="1"/>
    <col min="6661" max="6661" width="13.5703125" style="470" customWidth="1"/>
    <col min="6662" max="6662" width="2.7109375" style="470" customWidth="1"/>
    <col min="6663" max="6663" width="14.42578125" style="470" customWidth="1"/>
    <col min="6664" max="6664" width="0.28515625" style="470" customWidth="1"/>
    <col min="6665" max="6665" width="0" style="470" hidden="1" customWidth="1"/>
    <col min="6666" max="6666" width="14.5703125" style="470" customWidth="1"/>
    <col min="6667" max="6667" width="13.85546875" style="470" bestFit="1" customWidth="1"/>
    <col min="6668" max="6668" width="9.140625" style="470"/>
    <col min="6669" max="6669" width="12.42578125" style="470" bestFit="1" customWidth="1"/>
    <col min="6670" max="6912" width="9.140625" style="470"/>
    <col min="6913" max="6913" width="3.7109375" style="470" customWidth="1"/>
    <col min="6914" max="6914" width="55.42578125" style="470" customWidth="1"/>
    <col min="6915" max="6915" width="32.5703125" style="470" customWidth="1"/>
    <col min="6916" max="6916" width="9.85546875" style="470" customWidth="1"/>
    <col min="6917" max="6917" width="13.5703125" style="470" customWidth="1"/>
    <col min="6918" max="6918" width="2.7109375" style="470" customWidth="1"/>
    <col min="6919" max="6919" width="14.42578125" style="470" customWidth="1"/>
    <col min="6920" max="6920" width="0.28515625" style="470" customWidth="1"/>
    <col min="6921" max="6921" width="0" style="470" hidden="1" customWidth="1"/>
    <col min="6922" max="6922" width="14.5703125" style="470" customWidth="1"/>
    <col min="6923" max="6923" width="13.85546875" style="470" bestFit="1" customWidth="1"/>
    <col min="6924" max="6924" width="9.140625" style="470"/>
    <col min="6925" max="6925" width="12.42578125" style="470" bestFit="1" customWidth="1"/>
    <col min="6926" max="7168" width="9.140625" style="470"/>
    <col min="7169" max="7169" width="3.7109375" style="470" customWidth="1"/>
    <col min="7170" max="7170" width="55.42578125" style="470" customWidth="1"/>
    <col min="7171" max="7171" width="32.5703125" style="470" customWidth="1"/>
    <col min="7172" max="7172" width="9.85546875" style="470" customWidth="1"/>
    <col min="7173" max="7173" width="13.5703125" style="470" customWidth="1"/>
    <col min="7174" max="7174" width="2.7109375" style="470" customWidth="1"/>
    <col min="7175" max="7175" width="14.42578125" style="470" customWidth="1"/>
    <col min="7176" max="7176" width="0.28515625" style="470" customWidth="1"/>
    <col min="7177" max="7177" width="0" style="470" hidden="1" customWidth="1"/>
    <col min="7178" max="7178" width="14.5703125" style="470" customWidth="1"/>
    <col min="7179" max="7179" width="13.85546875" style="470" bestFit="1" customWidth="1"/>
    <col min="7180" max="7180" width="9.140625" style="470"/>
    <col min="7181" max="7181" width="12.42578125" style="470" bestFit="1" customWidth="1"/>
    <col min="7182" max="7424" width="9.140625" style="470"/>
    <col min="7425" max="7425" width="3.7109375" style="470" customWidth="1"/>
    <col min="7426" max="7426" width="55.42578125" style="470" customWidth="1"/>
    <col min="7427" max="7427" width="32.5703125" style="470" customWidth="1"/>
    <col min="7428" max="7428" width="9.85546875" style="470" customWidth="1"/>
    <col min="7429" max="7429" width="13.5703125" style="470" customWidth="1"/>
    <col min="7430" max="7430" width="2.7109375" style="470" customWidth="1"/>
    <col min="7431" max="7431" width="14.42578125" style="470" customWidth="1"/>
    <col min="7432" max="7432" width="0.28515625" style="470" customWidth="1"/>
    <col min="7433" max="7433" width="0" style="470" hidden="1" customWidth="1"/>
    <col min="7434" max="7434" width="14.5703125" style="470" customWidth="1"/>
    <col min="7435" max="7435" width="13.85546875" style="470" bestFit="1" customWidth="1"/>
    <col min="7436" max="7436" width="9.140625" style="470"/>
    <col min="7437" max="7437" width="12.42578125" style="470" bestFit="1" customWidth="1"/>
    <col min="7438" max="7680" width="9.140625" style="470"/>
    <col min="7681" max="7681" width="3.7109375" style="470" customWidth="1"/>
    <col min="7682" max="7682" width="55.42578125" style="470" customWidth="1"/>
    <col min="7683" max="7683" width="32.5703125" style="470" customWidth="1"/>
    <col min="7684" max="7684" width="9.85546875" style="470" customWidth="1"/>
    <col min="7685" max="7685" width="13.5703125" style="470" customWidth="1"/>
    <col min="7686" max="7686" width="2.7109375" style="470" customWidth="1"/>
    <col min="7687" max="7687" width="14.42578125" style="470" customWidth="1"/>
    <col min="7688" max="7688" width="0.28515625" style="470" customWidth="1"/>
    <col min="7689" max="7689" width="0" style="470" hidden="1" customWidth="1"/>
    <col min="7690" max="7690" width="14.5703125" style="470" customWidth="1"/>
    <col min="7691" max="7691" width="13.85546875" style="470" bestFit="1" customWidth="1"/>
    <col min="7692" max="7692" width="9.140625" style="470"/>
    <col min="7693" max="7693" width="12.42578125" style="470" bestFit="1" customWidth="1"/>
    <col min="7694" max="7936" width="9.140625" style="470"/>
    <col min="7937" max="7937" width="3.7109375" style="470" customWidth="1"/>
    <col min="7938" max="7938" width="55.42578125" style="470" customWidth="1"/>
    <col min="7939" max="7939" width="32.5703125" style="470" customWidth="1"/>
    <col min="7940" max="7940" width="9.85546875" style="470" customWidth="1"/>
    <col min="7941" max="7941" width="13.5703125" style="470" customWidth="1"/>
    <col min="7942" max="7942" width="2.7109375" style="470" customWidth="1"/>
    <col min="7943" max="7943" width="14.42578125" style="470" customWidth="1"/>
    <col min="7944" max="7944" width="0.28515625" style="470" customWidth="1"/>
    <col min="7945" max="7945" width="0" style="470" hidden="1" customWidth="1"/>
    <col min="7946" max="7946" width="14.5703125" style="470" customWidth="1"/>
    <col min="7947" max="7947" width="13.85546875" style="470" bestFit="1" customWidth="1"/>
    <col min="7948" max="7948" width="9.140625" style="470"/>
    <col min="7949" max="7949" width="12.42578125" style="470" bestFit="1" customWidth="1"/>
    <col min="7950" max="8192" width="9.140625" style="470"/>
    <col min="8193" max="8193" width="3.7109375" style="470" customWidth="1"/>
    <col min="8194" max="8194" width="55.42578125" style="470" customWidth="1"/>
    <col min="8195" max="8195" width="32.5703125" style="470" customWidth="1"/>
    <col min="8196" max="8196" width="9.85546875" style="470" customWidth="1"/>
    <col min="8197" max="8197" width="13.5703125" style="470" customWidth="1"/>
    <col min="8198" max="8198" width="2.7109375" style="470" customWidth="1"/>
    <col min="8199" max="8199" width="14.42578125" style="470" customWidth="1"/>
    <col min="8200" max="8200" width="0.28515625" style="470" customWidth="1"/>
    <col min="8201" max="8201" width="0" style="470" hidden="1" customWidth="1"/>
    <col min="8202" max="8202" width="14.5703125" style="470" customWidth="1"/>
    <col min="8203" max="8203" width="13.85546875" style="470" bestFit="1" customWidth="1"/>
    <col min="8204" max="8204" width="9.140625" style="470"/>
    <col min="8205" max="8205" width="12.42578125" style="470" bestFit="1" customWidth="1"/>
    <col min="8206" max="8448" width="9.140625" style="470"/>
    <col min="8449" max="8449" width="3.7109375" style="470" customWidth="1"/>
    <col min="8450" max="8450" width="55.42578125" style="470" customWidth="1"/>
    <col min="8451" max="8451" width="32.5703125" style="470" customWidth="1"/>
    <col min="8452" max="8452" width="9.85546875" style="470" customWidth="1"/>
    <col min="8453" max="8453" width="13.5703125" style="470" customWidth="1"/>
    <col min="8454" max="8454" width="2.7109375" style="470" customWidth="1"/>
    <col min="8455" max="8455" width="14.42578125" style="470" customWidth="1"/>
    <col min="8456" max="8456" width="0.28515625" style="470" customWidth="1"/>
    <col min="8457" max="8457" width="0" style="470" hidden="1" customWidth="1"/>
    <col min="8458" max="8458" width="14.5703125" style="470" customWidth="1"/>
    <col min="8459" max="8459" width="13.85546875" style="470" bestFit="1" customWidth="1"/>
    <col min="8460" max="8460" width="9.140625" style="470"/>
    <col min="8461" max="8461" width="12.42578125" style="470" bestFit="1" customWidth="1"/>
    <col min="8462" max="8704" width="9.140625" style="470"/>
    <col min="8705" max="8705" width="3.7109375" style="470" customWidth="1"/>
    <col min="8706" max="8706" width="55.42578125" style="470" customWidth="1"/>
    <col min="8707" max="8707" width="32.5703125" style="470" customWidth="1"/>
    <col min="8708" max="8708" width="9.85546875" style="470" customWidth="1"/>
    <col min="8709" max="8709" width="13.5703125" style="470" customWidth="1"/>
    <col min="8710" max="8710" width="2.7109375" style="470" customWidth="1"/>
    <col min="8711" max="8711" width="14.42578125" style="470" customWidth="1"/>
    <col min="8712" max="8712" width="0.28515625" style="470" customWidth="1"/>
    <col min="8713" max="8713" width="0" style="470" hidden="1" customWidth="1"/>
    <col min="8714" max="8714" width="14.5703125" style="470" customWidth="1"/>
    <col min="8715" max="8715" width="13.85546875" style="470" bestFit="1" customWidth="1"/>
    <col min="8716" max="8716" width="9.140625" style="470"/>
    <col min="8717" max="8717" width="12.42578125" style="470" bestFit="1" customWidth="1"/>
    <col min="8718" max="8960" width="9.140625" style="470"/>
    <col min="8961" max="8961" width="3.7109375" style="470" customWidth="1"/>
    <col min="8962" max="8962" width="55.42578125" style="470" customWidth="1"/>
    <col min="8963" max="8963" width="32.5703125" style="470" customWidth="1"/>
    <col min="8964" max="8964" width="9.85546875" style="470" customWidth="1"/>
    <col min="8965" max="8965" width="13.5703125" style="470" customWidth="1"/>
    <col min="8966" max="8966" width="2.7109375" style="470" customWidth="1"/>
    <col min="8967" max="8967" width="14.42578125" style="470" customWidth="1"/>
    <col min="8968" max="8968" width="0.28515625" style="470" customWidth="1"/>
    <col min="8969" max="8969" width="0" style="470" hidden="1" customWidth="1"/>
    <col min="8970" max="8970" width="14.5703125" style="470" customWidth="1"/>
    <col min="8971" max="8971" width="13.85546875" style="470" bestFit="1" customWidth="1"/>
    <col min="8972" max="8972" width="9.140625" style="470"/>
    <col min="8973" max="8973" width="12.42578125" style="470" bestFit="1" customWidth="1"/>
    <col min="8974" max="9216" width="9.140625" style="470"/>
    <col min="9217" max="9217" width="3.7109375" style="470" customWidth="1"/>
    <col min="9218" max="9218" width="55.42578125" style="470" customWidth="1"/>
    <col min="9219" max="9219" width="32.5703125" style="470" customWidth="1"/>
    <col min="9220" max="9220" width="9.85546875" style="470" customWidth="1"/>
    <col min="9221" max="9221" width="13.5703125" style="470" customWidth="1"/>
    <col min="9222" max="9222" width="2.7109375" style="470" customWidth="1"/>
    <col min="9223" max="9223" width="14.42578125" style="470" customWidth="1"/>
    <col min="9224" max="9224" width="0.28515625" style="470" customWidth="1"/>
    <col min="9225" max="9225" width="0" style="470" hidden="1" customWidth="1"/>
    <col min="9226" max="9226" width="14.5703125" style="470" customWidth="1"/>
    <col min="9227" max="9227" width="13.85546875" style="470" bestFit="1" customWidth="1"/>
    <col min="9228" max="9228" width="9.140625" style="470"/>
    <col min="9229" max="9229" width="12.42578125" style="470" bestFit="1" customWidth="1"/>
    <col min="9230" max="9472" width="9.140625" style="470"/>
    <col min="9473" max="9473" width="3.7109375" style="470" customWidth="1"/>
    <col min="9474" max="9474" width="55.42578125" style="470" customWidth="1"/>
    <col min="9475" max="9475" width="32.5703125" style="470" customWidth="1"/>
    <col min="9476" max="9476" width="9.85546875" style="470" customWidth="1"/>
    <col min="9477" max="9477" width="13.5703125" style="470" customWidth="1"/>
    <col min="9478" max="9478" width="2.7109375" style="470" customWidth="1"/>
    <col min="9479" max="9479" width="14.42578125" style="470" customWidth="1"/>
    <col min="9480" max="9480" width="0.28515625" style="470" customWidth="1"/>
    <col min="9481" max="9481" width="0" style="470" hidden="1" customWidth="1"/>
    <col min="9482" max="9482" width="14.5703125" style="470" customWidth="1"/>
    <col min="9483" max="9483" width="13.85546875" style="470" bestFit="1" customWidth="1"/>
    <col min="9484" max="9484" width="9.140625" style="470"/>
    <col min="9485" max="9485" width="12.42578125" style="470" bestFit="1" customWidth="1"/>
    <col min="9486" max="9728" width="9.140625" style="470"/>
    <col min="9729" max="9729" width="3.7109375" style="470" customWidth="1"/>
    <col min="9730" max="9730" width="55.42578125" style="470" customWidth="1"/>
    <col min="9731" max="9731" width="32.5703125" style="470" customWidth="1"/>
    <col min="9732" max="9732" width="9.85546875" style="470" customWidth="1"/>
    <col min="9733" max="9733" width="13.5703125" style="470" customWidth="1"/>
    <col min="9734" max="9734" width="2.7109375" style="470" customWidth="1"/>
    <col min="9735" max="9735" width="14.42578125" style="470" customWidth="1"/>
    <col min="9736" max="9736" width="0.28515625" style="470" customWidth="1"/>
    <col min="9737" max="9737" width="0" style="470" hidden="1" customWidth="1"/>
    <col min="9738" max="9738" width="14.5703125" style="470" customWidth="1"/>
    <col min="9739" max="9739" width="13.85546875" style="470" bestFit="1" customWidth="1"/>
    <col min="9740" max="9740" width="9.140625" style="470"/>
    <col min="9741" max="9741" width="12.42578125" style="470" bestFit="1" customWidth="1"/>
    <col min="9742" max="9984" width="9.140625" style="470"/>
    <col min="9985" max="9985" width="3.7109375" style="470" customWidth="1"/>
    <col min="9986" max="9986" width="55.42578125" style="470" customWidth="1"/>
    <col min="9987" max="9987" width="32.5703125" style="470" customWidth="1"/>
    <col min="9988" max="9988" width="9.85546875" style="470" customWidth="1"/>
    <col min="9989" max="9989" width="13.5703125" style="470" customWidth="1"/>
    <col min="9990" max="9990" width="2.7109375" style="470" customWidth="1"/>
    <col min="9991" max="9991" width="14.42578125" style="470" customWidth="1"/>
    <col min="9992" max="9992" width="0.28515625" style="470" customWidth="1"/>
    <col min="9993" max="9993" width="0" style="470" hidden="1" customWidth="1"/>
    <col min="9994" max="9994" width="14.5703125" style="470" customWidth="1"/>
    <col min="9995" max="9995" width="13.85546875" style="470" bestFit="1" customWidth="1"/>
    <col min="9996" max="9996" width="9.140625" style="470"/>
    <col min="9997" max="9997" width="12.42578125" style="470" bestFit="1" customWidth="1"/>
    <col min="9998" max="10240" width="9.140625" style="470"/>
    <col min="10241" max="10241" width="3.7109375" style="470" customWidth="1"/>
    <col min="10242" max="10242" width="55.42578125" style="470" customWidth="1"/>
    <col min="10243" max="10243" width="32.5703125" style="470" customWidth="1"/>
    <col min="10244" max="10244" width="9.85546875" style="470" customWidth="1"/>
    <col min="10245" max="10245" width="13.5703125" style="470" customWidth="1"/>
    <col min="10246" max="10246" width="2.7109375" style="470" customWidth="1"/>
    <col min="10247" max="10247" width="14.42578125" style="470" customWidth="1"/>
    <col min="10248" max="10248" width="0.28515625" style="470" customWidth="1"/>
    <col min="10249" max="10249" width="0" style="470" hidden="1" customWidth="1"/>
    <col min="10250" max="10250" width="14.5703125" style="470" customWidth="1"/>
    <col min="10251" max="10251" width="13.85546875" style="470" bestFit="1" customWidth="1"/>
    <col min="10252" max="10252" width="9.140625" style="470"/>
    <col min="10253" max="10253" width="12.42578125" style="470" bestFit="1" customWidth="1"/>
    <col min="10254" max="10496" width="9.140625" style="470"/>
    <col min="10497" max="10497" width="3.7109375" style="470" customWidth="1"/>
    <col min="10498" max="10498" width="55.42578125" style="470" customWidth="1"/>
    <col min="10499" max="10499" width="32.5703125" style="470" customWidth="1"/>
    <col min="10500" max="10500" width="9.85546875" style="470" customWidth="1"/>
    <col min="10501" max="10501" width="13.5703125" style="470" customWidth="1"/>
    <col min="10502" max="10502" width="2.7109375" style="470" customWidth="1"/>
    <col min="10503" max="10503" width="14.42578125" style="470" customWidth="1"/>
    <col min="10504" max="10504" width="0.28515625" style="470" customWidth="1"/>
    <col min="10505" max="10505" width="0" style="470" hidden="1" customWidth="1"/>
    <col min="10506" max="10506" width="14.5703125" style="470" customWidth="1"/>
    <col min="10507" max="10507" width="13.85546875" style="470" bestFit="1" customWidth="1"/>
    <col min="10508" max="10508" width="9.140625" style="470"/>
    <col min="10509" max="10509" width="12.42578125" style="470" bestFit="1" customWidth="1"/>
    <col min="10510" max="10752" width="9.140625" style="470"/>
    <col min="10753" max="10753" width="3.7109375" style="470" customWidth="1"/>
    <col min="10754" max="10754" width="55.42578125" style="470" customWidth="1"/>
    <col min="10755" max="10755" width="32.5703125" style="470" customWidth="1"/>
    <col min="10756" max="10756" width="9.85546875" style="470" customWidth="1"/>
    <col min="10757" max="10757" width="13.5703125" style="470" customWidth="1"/>
    <col min="10758" max="10758" width="2.7109375" style="470" customWidth="1"/>
    <col min="10759" max="10759" width="14.42578125" style="470" customWidth="1"/>
    <col min="10760" max="10760" width="0.28515625" style="470" customWidth="1"/>
    <col min="10761" max="10761" width="0" style="470" hidden="1" customWidth="1"/>
    <col min="10762" max="10762" width="14.5703125" style="470" customWidth="1"/>
    <col min="10763" max="10763" width="13.85546875" style="470" bestFit="1" customWidth="1"/>
    <col min="10764" max="10764" width="9.140625" style="470"/>
    <col min="10765" max="10765" width="12.42578125" style="470" bestFit="1" customWidth="1"/>
    <col min="10766" max="11008" width="9.140625" style="470"/>
    <col min="11009" max="11009" width="3.7109375" style="470" customWidth="1"/>
    <col min="11010" max="11010" width="55.42578125" style="470" customWidth="1"/>
    <col min="11011" max="11011" width="32.5703125" style="470" customWidth="1"/>
    <col min="11012" max="11012" width="9.85546875" style="470" customWidth="1"/>
    <col min="11013" max="11013" width="13.5703125" style="470" customWidth="1"/>
    <col min="11014" max="11014" width="2.7109375" style="470" customWidth="1"/>
    <col min="11015" max="11015" width="14.42578125" style="470" customWidth="1"/>
    <col min="11016" max="11016" width="0.28515625" style="470" customWidth="1"/>
    <col min="11017" max="11017" width="0" style="470" hidden="1" customWidth="1"/>
    <col min="11018" max="11018" width="14.5703125" style="470" customWidth="1"/>
    <col min="11019" max="11019" width="13.85546875" style="470" bestFit="1" customWidth="1"/>
    <col min="11020" max="11020" width="9.140625" style="470"/>
    <col min="11021" max="11021" width="12.42578125" style="470" bestFit="1" customWidth="1"/>
    <col min="11022" max="11264" width="9.140625" style="470"/>
    <col min="11265" max="11265" width="3.7109375" style="470" customWidth="1"/>
    <col min="11266" max="11266" width="55.42578125" style="470" customWidth="1"/>
    <col min="11267" max="11267" width="32.5703125" style="470" customWidth="1"/>
    <col min="11268" max="11268" width="9.85546875" style="470" customWidth="1"/>
    <col min="11269" max="11269" width="13.5703125" style="470" customWidth="1"/>
    <col min="11270" max="11270" width="2.7109375" style="470" customWidth="1"/>
    <col min="11271" max="11271" width="14.42578125" style="470" customWidth="1"/>
    <col min="11272" max="11272" width="0.28515625" style="470" customWidth="1"/>
    <col min="11273" max="11273" width="0" style="470" hidden="1" customWidth="1"/>
    <col min="11274" max="11274" width="14.5703125" style="470" customWidth="1"/>
    <col min="11275" max="11275" width="13.85546875" style="470" bestFit="1" customWidth="1"/>
    <col min="11276" max="11276" width="9.140625" style="470"/>
    <col min="11277" max="11277" width="12.42578125" style="470" bestFit="1" customWidth="1"/>
    <col min="11278" max="11520" width="9.140625" style="470"/>
    <col min="11521" max="11521" width="3.7109375" style="470" customWidth="1"/>
    <col min="11522" max="11522" width="55.42578125" style="470" customWidth="1"/>
    <col min="11523" max="11523" width="32.5703125" style="470" customWidth="1"/>
    <col min="11524" max="11524" width="9.85546875" style="470" customWidth="1"/>
    <col min="11525" max="11525" width="13.5703125" style="470" customWidth="1"/>
    <col min="11526" max="11526" width="2.7109375" style="470" customWidth="1"/>
    <col min="11527" max="11527" width="14.42578125" style="470" customWidth="1"/>
    <col min="11528" max="11528" width="0.28515625" style="470" customWidth="1"/>
    <col min="11529" max="11529" width="0" style="470" hidden="1" customWidth="1"/>
    <col min="11530" max="11530" width="14.5703125" style="470" customWidth="1"/>
    <col min="11531" max="11531" width="13.85546875" style="470" bestFit="1" customWidth="1"/>
    <col min="11532" max="11532" width="9.140625" style="470"/>
    <col min="11533" max="11533" width="12.42578125" style="470" bestFit="1" customWidth="1"/>
    <col min="11534" max="11776" width="9.140625" style="470"/>
    <col min="11777" max="11777" width="3.7109375" style="470" customWidth="1"/>
    <col min="11778" max="11778" width="55.42578125" style="470" customWidth="1"/>
    <col min="11779" max="11779" width="32.5703125" style="470" customWidth="1"/>
    <col min="11780" max="11780" width="9.85546875" style="470" customWidth="1"/>
    <col min="11781" max="11781" width="13.5703125" style="470" customWidth="1"/>
    <col min="11782" max="11782" width="2.7109375" style="470" customWidth="1"/>
    <col min="11783" max="11783" width="14.42578125" style="470" customWidth="1"/>
    <col min="11784" max="11784" width="0.28515625" style="470" customWidth="1"/>
    <col min="11785" max="11785" width="0" style="470" hidden="1" customWidth="1"/>
    <col min="11786" max="11786" width="14.5703125" style="470" customWidth="1"/>
    <col min="11787" max="11787" width="13.85546875" style="470" bestFit="1" customWidth="1"/>
    <col min="11788" max="11788" width="9.140625" style="470"/>
    <col min="11789" max="11789" width="12.42578125" style="470" bestFit="1" customWidth="1"/>
    <col min="11790" max="12032" width="9.140625" style="470"/>
    <col min="12033" max="12033" width="3.7109375" style="470" customWidth="1"/>
    <col min="12034" max="12034" width="55.42578125" style="470" customWidth="1"/>
    <col min="12035" max="12035" width="32.5703125" style="470" customWidth="1"/>
    <col min="12036" max="12036" width="9.85546875" style="470" customWidth="1"/>
    <col min="12037" max="12037" width="13.5703125" style="470" customWidth="1"/>
    <col min="12038" max="12038" width="2.7109375" style="470" customWidth="1"/>
    <col min="12039" max="12039" width="14.42578125" style="470" customWidth="1"/>
    <col min="12040" max="12040" width="0.28515625" style="470" customWidth="1"/>
    <col min="12041" max="12041" width="0" style="470" hidden="1" customWidth="1"/>
    <col min="12042" max="12042" width="14.5703125" style="470" customWidth="1"/>
    <col min="12043" max="12043" width="13.85546875" style="470" bestFit="1" customWidth="1"/>
    <col min="12044" max="12044" width="9.140625" style="470"/>
    <col min="12045" max="12045" width="12.42578125" style="470" bestFit="1" customWidth="1"/>
    <col min="12046" max="12288" width="9.140625" style="470"/>
    <col min="12289" max="12289" width="3.7109375" style="470" customWidth="1"/>
    <col min="12290" max="12290" width="55.42578125" style="470" customWidth="1"/>
    <col min="12291" max="12291" width="32.5703125" style="470" customWidth="1"/>
    <col min="12292" max="12292" width="9.85546875" style="470" customWidth="1"/>
    <col min="12293" max="12293" width="13.5703125" style="470" customWidth="1"/>
    <col min="12294" max="12294" width="2.7109375" style="470" customWidth="1"/>
    <col min="12295" max="12295" width="14.42578125" style="470" customWidth="1"/>
    <col min="12296" max="12296" width="0.28515625" style="470" customWidth="1"/>
    <col min="12297" max="12297" width="0" style="470" hidden="1" customWidth="1"/>
    <col min="12298" max="12298" width="14.5703125" style="470" customWidth="1"/>
    <col min="12299" max="12299" width="13.85546875" style="470" bestFit="1" customWidth="1"/>
    <col min="12300" max="12300" width="9.140625" style="470"/>
    <col min="12301" max="12301" width="12.42578125" style="470" bestFit="1" customWidth="1"/>
    <col min="12302" max="12544" width="9.140625" style="470"/>
    <col min="12545" max="12545" width="3.7109375" style="470" customWidth="1"/>
    <col min="12546" max="12546" width="55.42578125" style="470" customWidth="1"/>
    <col min="12547" max="12547" width="32.5703125" style="470" customWidth="1"/>
    <col min="12548" max="12548" width="9.85546875" style="470" customWidth="1"/>
    <col min="12549" max="12549" width="13.5703125" style="470" customWidth="1"/>
    <col min="12550" max="12550" width="2.7109375" style="470" customWidth="1"/>
    <col min="12551" max="12551" width="14.42578125" style="470" customWidth="1"/>
    <col min="12552" max="12552" width="0.28515625" style="470" customWidth="1"/>
    <col min="12553" max="12553" width="0" style="470" hidden="1" customWidth="1"/>
    <col min="12554" max="12554" width="14.5703125" style="470" customWidth="1"/>
    <col min="12555" max="12555" width="13.85546875" style="470" bestFit="1" customWidth="1"/>
    <col min="12556" max="12556" width="9.140625" style="470"/>
    <col min="12557" max="12557" width="12.42578125" style="470" bestFit="1" customWidth="1"/>
    <col min="12558" max="12800" width="9.140625" style="470"/>
    <col min="12801" max="12801" width="3.7109375" style="470" customWidth="1"/>
    <col min="12802" max="12802" width="55.42578125" style="470" customWidth="1"/>
    <col min="12803" max="12803" width="32.5703125" style="470" customWidth="1"/>
    <col min="12804" max="12804" width="9.85546875" style="470" customWidth="1"/>
    <col min="12805" max="12805" width="13.5703125" style="470" customWidth="1"/>
    <col min="12806" max="12806" width="2.7109375" style="470" customWidth="1"/>
    <col min="12807" max="12807" width="14.42578125" style="470" customWidth="1"/>
    <col min="12808" max="12808" width="0.28515625" style="470" customWidth="1"/>
    <col min="12809" max="12809" width="0" style="470" hidden="1" customWidth="1"/>
    <col min="12810" max="12810" width="14.5703125" style="470" customWidth="1"/>
    <col min="12811" max="12811" width="13.85546875" style="470" bestFit="1" customWidth="1"/>
    <col min="12812" max="12812" width="9.140625" style="470"/>
    <col min="12813" max="12813" width="12.42578125" style="470" bestFit="1" customWidth="1"/>
    <col min="12814" max="13056" width="9.140625" style="470"/>
    <col min="13057" max="13057" width="3.7109375" style="470" customWidth="1"/>
    <col min="13058" max="13058" width="55.42578125" style="470" customWidth="1"/>
    <col min="13059" max="13059" width="32.5703125" style="470" customWidth="1"/>
    <col min="13060" max="13060" width="9.85546875" style="470" customWidth="1"/>
    <col min="13061" max="13061" width="13.5703125" style="470" customWidth="1"/>
    <col min="13062" max="13062" width="2.7109375" style="470" customWidth="1"/>
    <col min="13063" max="13063" width="14.42578125" style="470" customWidth="1"/>
    <col min="13064" max="13064" width="0.28515625" style="470" customWidth="1"/>
    <col min="13065" max="13065" width="0" style="470" hidden="1" customWidth="1"/>
    <col min="13066" max="13066" width="14.5703125" style="470" customWidth="1"/>
    <col min="13067" max="13067" width="13.85546875" style="470" bestFit="1" customWidth="1"/>
    <col min="13068" max="13068" width="9.140625" style="470"/>
    <col min="13069" max="13069" width="12.42578125" style="470" bestFit="1" customWidth="1"/>
    <col min="13070" max="13312" width="9.140625" style="470"/>
    <col min="13313" max="13313" width="3.7109375" style="470" customWidth="1"/>
    <col min="13314" max="13314" width="55.42578125" style="470" customWidth="1"/>
    <col min="13315" max="13315" width="32.5703125" style="470" customWidth="1"/>
    <col min="13316" max="13316" width="9.85546875" style="470" customWidth="1"/>
    <col min="13317" max="13317" width="13.5703125" style="470" customWidth="1"/>
    <col min="13318" max="13318" width="2.7109375" style="470" customWidth="1"/>
    <col min="13319" max="13319" width="14.42578125" style="470" customWidth="1"/>
    <col min="13320" max="13320" width="0.28515625" style="470" customWidth="1"/>
    <col min="13321" max="13321" width="0" style="470" hidden="1" customWidth="1"/>
    <col min="13322" max="13322" width="14.5703125" style="470" customWidth="1"/>
    <col min="13323" max="13323" width="13.85546875" style="470" bestFit="1" customWidth="1"/>
    <col min="13324" max="13324" width="9.140625" style="470"/>
    <col min="13325" max="13325" width="12.42578125" style="470" bestFit="1" customWidth="1"/>
    <col min="13326" max="13568" width="9.140625" style="470"/>
    <col min="13569" max="13569" width="3.7109375" style="470" customWidth="1"/>
    <col min="13570" max="13570" width="55.42578125" style="470" customWidth="1"/>
    <col min="13571" max="13571" width="32.5703125" style="470" customWidth="1"/>
    <col min="13572" max="13572" width="9.85546875" style="470" customWidth="1"/>
    <col min="13573" max="13573" width="13.5703125" style="470" customWidth="1"/>
    <col min="13574" max="13574" width="2.7109375" style="470" customWidth="1"/>
    <col min="13575" max="13575" width="14.42578125" style="470" customWidth="1"/>
    <col min="13576" max="13576" width="0.28515625" style="470" customWidth="1"/>
    <col min="13577" max="13577" width="0" style="470" hidden="1" customWidth="1"/>
    <col min="13578" max="13578" width="14.5703125" style="470" customWidth="1"/>
    <col min="13579" max="13579" width="13.85546875" style="470" bestFit="1" customWidth="1"/>
    <col min="13580" max="13580" width="9.140625" style="470"/>
    <col min="13581" max="13581" width="12.42578125" style="470" bestFit="1" customWidth="1"/>
    <col min="13582" max="13824" width="9.140625" style="470"/>
    <col min="13825" max="13825" width="3.7109375" style="470" customWidth="1"/>
    <col min="13826" max="13826" width="55.42578125" style="470" customWidth="1"/>
    <col min="13827" max="13827" width="32.5703125" style="470" customWidth="1"/>
    <col min="13828" max="13828" width="9.85546875" style="470" customWidth="1"/>
    <col min="13829" max="13829" width="13.5703125" style="470" customWidth="1"/>
    <col min="13830" max="13830" width="2.7109375" style="470" customWidth="1"/>
    <col min="13831" max="13831" width="14.42578125" style="470" customWidth="1"/>
    <col min="13832" max="13832" width="0.28515625" style="470" customWidth="1"/>
    <col min="13833" max="13833" width="0" style="470" hidden="1" customWidth="1"/>
    <col min="13834" max="13834" width="14.5703125" style="470" customWidth="1"/>
    <col min="13835" max="13835" width="13.85546875" style="470" bestFit="1" customWidth="1"/>
    <col min="13836" max="13836" width="9.140625" style="470"/>
    <col min="13837" max="13837" width="12.42578125" style="470" bestFit="1" customWidth="1"/>
    <col min="13838" max="14080" width="9.140625" style="470"/>
    <col min="14081" max="14081" width="3.7109375" style="470" customWidth="1"/>
    <col min="14082" max="14082" width="55.42578125" style="470" customWidth="1"/>
    <col min="14083" max="14083" width="32.5703125" style="470" customWidth="1"/>
    <col min="14084" max="14084" width="9.85546875" style="470" customWidth="1"/>
    <col min="14085" max="14085" width="13.5703125" style="470" customWidth="1"/>
    <col min="14086" max="14086" width="2.7109375" style="470" customWidth="1"/>
    <col min="14087" max="14087" width="14.42578125" style="470" customWidth="1"/>
    <col min="14088" max="14088" width="0.28515625" style="470" customWidth="1"/>
    <col min="14089" max="14089" width="0" style="470" hidden="1" customWidth="1"/>
    <col min="14090" max="14090" width="14.5703125" style="470" customWidth="1"/>
    <col min="14091" max="14091" width="13.85546875" style="470" bestFit="1" customWidth="1"/>
    <col min="14092" max="14092" width="9.140625" style="470"/>
    <col min="14093" max="14093" width="12.42578125" style="470" bestFit="1" customWidth="1"/>
    <col min="14094" max="14336" width="9.140625" style="470"/>
    <col min="14337" max="14337" width="3.7109375" style="470" customWidth="1"/>
    <col min="14338" max="14338" width="55.42578125" style="470" customWidth="1"/>
    <col min="14339" max="14339" width="32.5703125" style="470" customWidth="1"/>
    <col min="14340" max="14340" width="9.85546875" style="470" customWidth="1"/>
    <col min="14341" max="14341" width="13.5703125" style="470" customWidth="1"/>
    <col min="14342" max="14342" width="2.7109375" style="470" customWidth="1"/>
    <col min="14343" max="14343" width="14.42578125" style="470" customWidth="1"/>
    <col min="14344" max="14344" width="0.28515625" style="470" customWidth="1"/>
    <col min="14345" max="14345" width="0" style="470" hidden="1" customWidth="1"/>
    <col min="14346" max="14346" width="14.5703125" style="470" customWidth="1"/>
    <col min="14347" max="14347" width="13.85546875" style="470" bestFit="1" customWidth="1"/>
    <col min="14348" max="14348" width="9.140625" style="470"/>
    <col min="14349" max="14349" width="12.42578125" style="470" bestFit="1" customWidth="1"/>
    <col min="14350" max="14592" width="9.140625" style="470"/>
    <col min="14593" max="14593" width="3.7109375" style="470" customWidth="1"/>
    <col min="14594" max="14594" width="55.42578125" style="470" customWidth="1"/>
    <col min="14595" max="14595" width="32.5703125" style="470" customWidth="1"/>
    <col min="14596" max="14596" width="9.85546875" style="470" customWidth="1"/>
    <col min="14597" max="14597" width="13.5703125" style="470" customWidth="1"/>
    <col min="14598" max="14598" width="2.7109375" style="470" customWidth="1"/>
    <col min="14599" max="14599" width="14.42578125" style="470" customWidth="1"/>
    <col min="14600" max="14600" width="0.28515625" style="470" customWidth="1"/>
    <col min="14601" max="14601" width="0" style="470" hidden="1" customWidth="1"/>
    <col min="14602" max="14602" width="14.5703125" style="470" customWidth="1"/>
    <col min="14603" max="14603" width="13.85546875" style="470" bestFit="1" customWidth="1"/>
    <col min="14604" max="14604" width="9.140625" style="470"/>
    <col min="14605" max="14605" width="12.42578125" style="470" bestFit="1" customWidth="1"/>
    <col min="14606" max="14848" width="9.140625" style="470"/>
    <col min="14849" max="14849" width="3.7109375" style="470" customWidth="1"/>
    <col min="14850" max="14850" width="55.42578125" style="470" customWidth="1"/>
    <col min="14851" max="14851" width="32.5703125" style="470" customWidth="1"/>
    <col min="14852" max="14852" width="9.85546875" style="470" customWidth="1"/>
    <col min="14853" max="14853" width="13.5703125" style="470" customWidth="1"/>
    <col min="14854" max="14854" width="2.7109375" style="470" customWidth="1"/>
    <col min="14855" max="14855" width="14.42578125" style="470" customWidth="1"/>
    <col min="14856" max="14856" width="0.28515625" style="470" customWidth="1"/>
    <col min="14857" max="14857" width="0" style="470" hidden="1" customWidth="1"/>
    <col min="14858" max="14858" width="14.5703125" style="470" customWidth="1"/>
    <col min="14859" max="14859" width="13.85546875" style="470" bestFit="1" customWidth="1"/>
    <col min="14860" max="14860" width="9.140625" style="470"/>
    <col min="14861" max="14861" width="12.42578125" style="470" bestFit="1" customWidth="1"/>
    <col min="14862" max="15104" width="9.140625" style="470"/>
    <col min="15105" max="15105" width="3.7109375" style="470" customWidth="1"/>
    <col min="15106" max="15106" width="55.42578125" style="470" customWidth="1"/>
    <col min="15107" max="15107" width="32.5703125" style="470" customWidth="1"/>
    <col min="15108" max="15108" width="9.85546875" style="470" customWidth="1"/>
    <col min="15109" max="15109" width="13.5703125" style="470" customWidth="1"/>
    <col min="15110" max="15110" width="2.7109375" style="470" customWidth="1"/>
    <col min="15111" max="15111" width="14.42578125" style="470" customWidth="1"/>
    <col min="15112" max="15112" width="0.28515625" style="470" customWidth="1"/>
    <col min="15113" max="15113" width="0" style="470" hidden="1" customWidth="1"/>
    <col min="15114" max="15114" width="14.5703125" style="470" customWidth="1"/>
    <col min="15115" max="15115" width="13.85546875" style="470" bestFit="1" customWidth="1"/>
    <col min="15116" max="15116" width="9.140625" style="470"/>
    <col min="15117" max="15117" width="12.42578125" style="470" bestFit="1" customWidth="1"/>
    <col min="15118" max="15360" width="9.140625" style="470"/>
    <col min="15361" max="15361" width="3.7109375" style="470" customWidth="1"/>
    <col min="15362" max="15362" width="55.42578125" style="470" customWidth="1"/>
    <col min="15363" max="15363" width="32.5703125" style="470" customWidth="1"/>
    <col min="15364" max="15364" width="9.85546875" style="470" customWidth="1"/>
    <col min="15365" max="15365" width="13.5703125" style="470" customWidth="1"/>
    <col min="15366" max="15366" width="2.7109375" style="470" customWidth="1"/>
    <col min="15367" max="15367" width="14.42578125" style="470" customWidth="1"/>
    <col min="15368" max="15368" width="0.28515625" style="470" customWidth="1"/>
    <col min="15369" max="15369" width="0" style="470" hidden="1" customWidth="1"/>
    <col min="15370" max="15370" width="14.5703125" style="470" customWidth="1"/>
    <col min="15371" max="15371" width="13.85546875" style="470" bestFit="1" customWidth="1"/>
    <col min="15372" max="15372" width="9.140625" style="470"/>
    <col min="15373" max="15373" width="12.42578125" style="470" bestFit="1" customWidth="1"/>
    <col min="15374" max="15616" width="9.140625" style="470"/>
    <col min="15617" max="15617" width="3.7109375" style="470" customWidth="1"/>
    <col min="15618" max="15618" width="55.42578125" style="470" customWidth="1"/>
    <col min="15619" max="15619" width="32.5703125" style="470" customWidth="1"/>
    <col min="15620" max="15620" width="9.85546875" style="470" customWidth="1"/>
    <col min="15621" max="15621" width="13.5703125" style="470" customWidth="1"/>
    <col min="15622" max="15622" width="2.7109375" style="470" customWidth="1"/>
    <col min="15623" max="15623" width="14.42578125" style="470" customWidth="1"/>
    <col min="15624" max="15624" width="0.28515625" style="470" customWidth="1"/>
    <col min="15625" max="15625" width="0" style="470" hidden="1" customWidth="1"/>
    <col min="15626" max="15626" width="14.5703125" style="470" customWidth="1"/>
    <col min="15627" max="15627" width="13.85546875" style="470" bestFit="1" customWidth="1"/>
    <col min="15628" max="15628" width="9.140625" style="470"/>
    <col min="15629" max="15629" width="12.42578125" style="470" bestFit="1" customWidth="1"/>
    <col min="15630" max="15872" width="9.140625" style="470"/>
    <col min="15873" max="15873" width="3.7109375" style="470" customWidth="1"/>
    <col min="15874" max="15874" width="55.42578125" style="470" customWidth="1"/>
    <col min="15875" max="15875" width="32.5703125" style="470" customWidth="1"/>
    <col min="15876" max="15876" width="9.85546875" style="470" customWidth="1"/>
    <col min="15877" max="15877" width="13.5703125" style="470" customWidth="1"/>
    <col min="15878" max="15878" width="2.7109375" style="470" customWidth="1"/>
    <col min="15879" max="15879" width="14.42578125" style="470" customWidth="1"/>
    <col min="15880" max="15880" width="0.28515625" style="470" customWidth="1"/>
    <col min="15881" max="15881" width="0" style="470" hidden="1" customWidth="1"/>
    <col min="15882" max="15882" width="14.5703125" style="470" customWidth="1"/>
    <col min="15883" max="15883" width="13.85546875" style="470" bestFit="1" customWidth="1"/>
    <col min="15884" max="15884" width="9.140625" style="470"/>
    <col min="15885" max="15885" width="12.42578125" style="470" bestFit="1" customWidth="1"/>
    <col min="15886" max="16128" width="9.140625" style="470"/>
    <col min="16129" max="16129" width="3.7109375" style="470" customWidth="1"/>
    <col min="16130" max="16130" width="55.42578125" style="470" customWidth="1"/>
    <col min="16131" max="16131" width="32.5703125" style="470" customWidth="1"/>
    <col min="16132" max="16132" width="9.85546875" style="470" customWidth="1"/>
    <col min="16133" max="16133" width="13.5703125" style="470" customWidth="1"/>
    <col min="16134" max="16134" width="2.7109375" style="470" customWidth="1"/>
    <col min="16135" max="16135" width="14.42578125" style="470" customWidth="1"/>
    <col min="16136" max="16136" width="0.28515625" style="470" customWidth="1"/>
    <col min="16137" max="16137" width="0" style="470" hidden="1" customWidth="1"/>
    <col min="16138" max="16138" width="14.5703125" style="470" customWidth="1"/>
    <col min="16139" max="16139" width="13.85546875" style="470" bestFit="1" customWidth="1"/>
    <col min="16140" max="16140" width="9.140625" style="470"/>
    <col min="16141" max="16141" width="12.42578125" style="470" bestFit="1" customWidth="1"/>
    <col min="16142" max="16384" width="9.140625" style="470"/>
  </cols>
  <sheetData>
    <row r="1" spans="1:10" s="416" customFormat="1" ht="21" customHeight="1">
      <c r="A1" s="749" t="s">
        <v>72</v>
      </c>
      <c r="B1" s="749"/>
      <c r="C1" s="749"/>
      <c r="D1" s="749"/>
      <c r="E1" s="749"/>
      <c r="F1" s="749"/>
      <c r="G1" s="749"/>
      <c r="H1" s="749"/>
      <c r="I1" s="749"/>
      <c r="J1" s="749"/>
    </row>
    <row r="2" spans="1:10" s="416" customFormat="1" ht="18" customHeight="1">
      <c r="A2" s="750" t="s">
        <v>457</v>
      </c>
      <c r="B2" s="749"/>
      <c r="C2" s="749"/>
      <c r="D2" s="749"/>
      <c r="E2" s="749"/>
      <c r="F2" s="749"/>
      <c r="G2" s="749"/>
      <c r="H2" s="749"/>
      <c r="I2" s="749"/>
      <c r="J2" s="749"/>
    </row>
    <row r="3" spans="1:10" s="416" customFormat="1" ht="9.75" customHeight="1">
      <c r="A3" s="417"/>
      <c r="B3" s="417"/>
      <c r="C3" s="417"/>
      <c r="D3" s="417"/>
      <c r="E3" s="417"/>
      <c r="F3" s="417"/>
      <c r="G3" s="417"/>
      <c r="H3" s="417"/>
      <c r="I3" s="417"/>
      <c r="J3" s="417"/>
    </row>
    <row r="4" spans="1:10" s="416" customFormat="1" ht="52.5" customHeight="1">
      <c r="A4" s="751" t="s">
        <v>374</v>
      </c>
      <c r="B4" s="751"/>
      <c r="C4" s="752" t="str">
        <f>Сводная!C4</f>
        <v>«Реконструкция «ВЛ-110кВ «Двина-1,2» в г. Архангельске Архангельской области в объеме переустройства опор №26 и №27 (Общество с ограниченной ответственностью «Автодороги», ОЗУ-00057А/21 от 21.03.2022) (0,675 км)</v>
      </c>
      <c r="D4" s="752"/>
      <c r="E4" s="752"/>
      <c r="F4" s="752"/>
      <c r="G4" s="752"/>
      <c r="H4" s="752"/>
      <c r="I4" s="752"/>
      <c r="J4" s="752"/>
    </row>
    <row r="5" spans="1:10" s="416" customFormat="1" ht="32.25" customHeight="1">
      <c r="A5" s="650" t="s">
        <v>365</v>
      </c>
      <c r="B5" s="650"/>
      <c r="C5" s="753">
        <f>Сводная!C6</f>
        <v>0</v>
      </c>
      <c r="D5" s="753"/>
      <c r="E5" s="753"/>
      <c r="F5" s="753"/>
      <c r="G5" s="753"/>
      <c r="H5" s="753"/>
      <c r="I5" s="753"/>
      <c r="J5" s="753"/>
    </row>
    <row r="6" spans="1:10" s="416" customFormat="1" ht="8.25" customHeight="1">
      <c r="A6" s="649"/>
      <c r="B6" s="649"/>
      <c r="C6" s="649"/>
      <c r="D6" s="649"/>
      <c r="E6" s="649"/>
      <c r="F6" s="417"/>
      <c r="G6" s="417"/>
      <c r="H6" s="417"/>
      <c r="I6" s="417"/>
      <c r="J6" s="417"/>
    </row>
    <row r="7" spans="1:10" s="416" customFormat="1" ht="29.25" customHeight="1">
      <c r="A7" s="650" t="s">
        <v>364</v>
      </c>
      <c r="B7" s="650"/>
      <c r="C7" s="744" t="str">
        <f>Сводная!C8</f>
        <v>ПАО «Россети Северо-Запад»</v>
      </c>
      <c r="D7" s="744"/>
      <c r="E7" s="744"/>
      <c r="F7" s="744"/>
      <c r="G7" s="744"/>
      <c r="H7" s="744"/>
      <c r="I7" s="744"/>
      <c r="J7" s="744"/>
    </row>
    <row r="8" spans="1:10" s="416" customFormat="1" ht="13.5" customHeight="1">
      <c r="A8" s="745"/>
      <c r="B8" s="745"/>
      <c r="C8" s="745"/>
      <c r="D8" s="745"/>
      <c r="E8" s="745"/>
      <c r="F8" s="745"/>
      <c r="G8" s="745"/>
      <c r="H8" s="745"/>
      <c r="I8" s="745"/>
      <c r="J8" s="745"/>
    </row>
    <row r="9" spans="1:10" s="416" customFormat="1" ht="74.25" customHeight="1">
      <c r="A9" s="418" t="s">
        <v>8</v>
      </c>
      <c r="B9" s="418" t="s">
        <v>363</v>
      </c>
      <c r="C9" s="746" t="s">
        <v>362</v>
      </c>
      <c r="D9" s="747"/>
      <c r="E9" s="746" t="s">
        <v>361</v>
      </c>
      <c r="F9" s="748"/>
      <c r="G9" s="748"/>
      <c r="H9" s="748"/>
      <c r="I9" s="748"/>
      <c r="J9" s="419" t="s">
        <v>360</v>
      </c>
    </row>
    <row r="10" spans="1:10" s="416" customFormat="1" ht="15.75" hidden="1">
      <c r="A10" s="420">
        <v>1</v>
      </c>
      <c r="B10" s="420">
        <v>2</v>
      </c>
      <c r="C10" s="733">
        <v>3</v>
      </c>
      <c r="D10" s="734"/>
      <c r="E10" s="733">
        <v>4</v>
      </c>
      <c r="F10" s="735"/>
      <c r="G10" s="735"/>
      <c r="H10" s="735"/>
      <c r="I10" s="735"/>
      <c r="J10" s="420">
        <v>5</v>
      </c>
    </row>
    <row r="11" spans="1:10" s="421" customFormat="1" ht="16.5" customHeight="1">
      <c r="A11" s="736" t="s">
        <v>74</v>
      </c>
      <c r="B11" s="737"/>
      <c r="C11" s="737"/>
      <c r="D11" s="737"/>
      <c r="E11" s="737"/>
      <c r="F11" s="737"/>
      <c r="G11" s="737"/>
      <c r="H11" s="737"/>
      <c r="I11" s="737"/>
      <c r="J11" s="738"/>
    </row>
    <row r="12" spans="1:10" s="421" customFormat="1" ht="18.75" customHeight="1">
      <c r="A12" s="733" t="s">
        <v>400</v>
      </c>
      <c r="B12" s="735"/>
      <c r="C12" s="707"/>
      <c r="D12" s="707"/>
      <c r="E12" s="707"/>
      <c r="F12" s="707"/>
      <c r="G12" s="707"/>
      <c r="H12" s="707"/>
      <c r="I12" s="707"/>
      <c r="J12" s="730"/>
    </row>
    <row r="13" spans="1:10" s="421" customFormat="1" ht="15.75">
      <c r="A13" s="728">
        <v>1</v>
      </c>
      <c r="B13" s="740" t="s">
        <v>401</v>
      </c>
      <c r="C13" s="422" t="s">
        <v>402</v>
      </c>
      <c r="D13" s="423">
        <f>4*15</f>
        <v>60</v>
      </c>
      <c r="E13" s="707" t="s">
        <v>411</v>
      </c>
      <c r="F13" s="707"/>
      <c r="G13" s="707"/>
      <c r="H13" s="707"/>
      <c r="I13" s="730"/>
      <c r="J13" s="424">
        <f>D13*D14*0.9</f>
        <v>2073.6</v>
      </c>
    </row>
    <row r="14" spans="1:10" s="421" customFormat="1" ht="15.75">
      <c r="A14" s="739"/>
      <c r="B14" s="741"/>
      <c r="C14" s="432" t="s">
        <v>91</v>
      </c>
      <c r="D14" s="430">
        <v>38.4</v>
      </c>
      <c r="E14" s="742"/>
      <c r="F14" s="742"/>
      <c r="G14" s="742"/>
      <c r="H14" s="742"/>
      <c r="I14" s="743"/>
      <c r="J14" s="487"/>
    </row>
    <row r="15" spans="1:10" s="421" customFormat="1" ht="18.75" customHeight="1">
      <c r="A15" s="739"/>
      <c r="B15" s="741"/>
      <c r="C15" s="488" t="s">
        <v>412</v>
      </c>
      <c r="D15" s="489">
        <v>0.9</v>
      </c>
      <c r="E15" s="742"/>
      <c r="F15" s="742"/>
      <c r="G15" s="742"/>
      <c r="H15" s="742"/>
      <c r="I15" s="743"/>
      <c r="J15" s="427"/>
    </row>
    <row r="16" spans="1:10" s="421" customFormat="1" ht="51" customHeight="1">
      <c r="A16" s="728">
        <v>2</v>
      </c>
      <c r="B16" s="704" t="s">
        <v>409</v>
      </c>
      <c r="C16" s="432" t="s">
        <v>102</v>
      </c>
      <c r="D16" s="486">
        <v>4</v>
      </c>
      <c r="E16" s="706" t="s">
        <v>420</v>
      </c>
      <c r="F16" s="707"/>
      <c r="G16" s="707"/>
      <c r="H16" s="707"/>
      <c r="I16" s="730"/>
      <c r="J16" s="424">
        <f>D16*D17</f>
        <v>34</v>
      </c>
    </row>
    <row r="17" spans="1:10" s="421" customFormat="1" ht="15.75">
      <c r="A17" s="729"/>
      <c r="B17" s="705"/>
      <c r="C17" s="425" t="s">
        <v>91</v>
      </c>
      <c r="D17" s="426">
        <v>8.5</v>
      </c>
      <c r="E17" s="708"/>
      <c r="F17" s="709"/>
      <c r="G17" s="709"/>
      <c r="H17" s="709"/>
      <c r="I17" s="731"/>
      <c r="J17" s="428"/>
    </row>
    <row r="18" spans="1:10" s="421" customFormat="1" ht="49.5" customHeight="1">
      <c r="A18" s="483">
        <v>3</v>
      </c>
      <c r="B18" s="704" t="s">
        <v>410</v>
      </c>
      <c r="C18" s="432" t="s">
        <v>102</v>
      </c>
      <c r="D18" s="423">
        <v>4</v>
      </c>
      <c r="E18" s="706" t="s">
        <v>420</v>
      </c>
      <c r="F18" s="707"/>
      <c r="G18" s="707"/>
      <c r="H18" s="484"/>
      <c r="I18" s="485"/>
      <c r="J18" s="449">
        <f>D18*D19</f>
        <v>34</v>
      </c>
    </row>
    <row r="19" spans="1:10" s="421" customFormat="1" ht="15.75">
      <c r="A19" s="483"/>
      <c r="B19" s="705"/>
      <c r="C19" s="432"/>
      <c r="D19" s="426">
        <v>8.5</v>
      </c>
      <c r="E19" s="708"/>
      <c r="F19" s="709"/>
      <c r="G19" s="709"/>
      <c r="H19" s="484"/>
      <c r="I19" s="485"/>
      <c r="J19" s="428"/>
    </row>
    <row r="20" spans="1:10" s="421" customFormat="1" ht="15.75">
      <c r="A20" s="728">
        <v>4</v>
      </c>
      <c r="B20" s="732" t="s">
        <v>403</v>
      </c>
      <c r="C20" s="429" t="s">
        <v>413</v>
      </c>
      <c r="D20" s="430">
        <v>4</v>
      </c>
      <c r="E20" s="706" t="s">
        <v>421</v>
      </c>
      <c r="F20" s="707"/>
      <c r="G20" s="707"/>
      <c r="H20" s="707"/>
      <c r="I20" s="730"/>
      <c r="J20" s="431">
        <f>D20*D21</f>
        <v>91.6</v>
      </c>
    </row>
    <row r="21" spans="1:10" s="421" customFormat="1" ht="15.75">
      <c r="A21" s="729"/>
      <c r="B21" s="732"/>
      <c r="C21" s="432" t="s">
        <v>91</v>
      </c>
      <c r="D21" s="430">
        <v>22.9</v>
      </c>
      <c r="E21" s="708"/>
      <c r="F21" s="709"/>
      <c r="G21" s="709"/>
      <c r="H21" s="709"/>
      <c r="I21" s="731"/>
      <c r="J21" s="431"/>
    </row>
    <row r="22" spans="1:10" s="435" customFormat="1" ht="16.5" customHeight="1">
      <c r="A22" s="433">
        <v>5</v>
      </c>
      <c r="B22" s="719" t="s">
        <v>347</v>
      </c>
      <c r="C22" s="721"/>
      <c r="D22" s="721"/>
      <c r="E22" s="721"/>
      <c r="F22" s="721"/>
      <c r="G22" s="721"/>
      <c r="H22" s="721"/>
      <c r="I22" s="722"/>
      <c r="J22" s="434">
        <f>SUM(J13:J21)</f>
        <v>2233.1999999999998</v>
      </c>
    </row>
    <row r="23" spans="1:10" s="421" customFormat="1" ht="48.75" customHeight="1">
      <c r="A23" s="436">
        <v>6</v>
      </c>
      <c r="B23" s="437" t="s">
        <v>404</v>
      </c>
      <c r="C23" s="438" t="s">
        <v>344</v>
      </c>
      <c r="D23" s="439">
        <v>8.7499999999999994E-2</v>
      </c>
      <c r="E23" s="440">
        <f>J22</f>
        <v>2233.1999999999998</v>
      </c>
      <c r="F23" s="441" t="s">
        <v>332</v>
      </c>
      <c r="G23" s="442">
        <f>D23</f>
        <v>8.7499999999999994E-2</v>
      </c>
      <c r="H23" s="442"/>
      <c r="I23" s="442"/>
      <c r="J23" s="443">
        <f>ROUND(E23*G23,2)</f>
        <v>195.41</v>
      </c>
    </row>
    <row r="24" spans="1:10" s="421" customFormat="1" ht="63" customHeight="1">
      <c r="A24" s="436">
        <v>7</v>
      </c>
      <c r="B24" s="437" t="s">
        <v>399</v>
      </c>
      <c r="C24" s="444" t="s">
        <v>371</v>
      </c>
      <c r="D24" s="445">
        <v>0.19600000000000001</v>
      </c>
      <c r="E24" s="446">
        <f>J22+J23</f>
        <v>2428.6099999999997</v>
      </c>
      <c r="F24" s="447" t="s">
        <v>332</v>
      </c>
      <c r="G24" s="448">
        <f>D24</f>
        <v>0.19600000000000001</v>
      </c>
      <c r="H24" s="448"/>
      <c r="I24" s="448"/>
      <c r="J24" s="449">
        <f>E24*G24</f>
        <v>476.00755999999996</v>
      </c>
    </row>
    <row r="25" spans="1:10" s="421" customFormat="1" ht="18.75" customHeight="1">
      <c r="A25" s="436">
        <v>8</v>
      </c>
      <c r="B25" s="450" t="s">
        <v>343</v>
      </c>
      <c r="C25" s="444" t="s">
        <v>342</v>
      </c>
      <c r="D25" s="451">
        <v>0.06</v>
      </c>
      <c r="E25" s="446">
        <f>J23+J22</f>
        <v>2428.6099999999997</v>
      </c>
      <c r="F25" s="447" t="s">
        <v>332</v>
      </c>
      <c r="G25" s="448">
        <f>D25</f>
        <v>0.06</v>
      </c>
      <c r="H25" s="448" t="s">
        <v>332</v>
      </c>
      <c r="I25" s="448">
        <v>2</v>
      </c>
      <c r="J25" s="449">
        <f>ROUND(E25*G25*I25,2)</f>
        <v>291.43</v>
      </c>
    </row>
    <row r="26" spans="1:10" s="421" customFormat="1" ht="15" customHeight="1">
      <c r="A26" s="433">
        <v>9</v>
      </c>
      <c r="B26" s="719" t="s">
        <v>405</v>
      </c>
      <c r="C26" s="727"/>
      <c r="D26" s="727"/>
      <c r="E26" s="721"/>
      <c r="F26" s="721"/>
      <c r="G26" s="721"/>
      <c r="H26" s="721"/>
      <c r="I26" s="722"/>
      <c r="J26" s="452">
        <f>J22+J23+J24+J25</f>
        <v>3196.0475599999995</v>
      </c>
    </row>
    <row r="27" spans="1:10" s="421" customFormat="1" ht="39.75" customHeight="1">
      <c r="A27" s="710">
        <v>10</v>
      </c>
      <c r="B27" s="713" t="s">
        <v>414</v>
      </c>
      <c r="C27" s="444" t="s">
        <v>415</v>
      </c>
      <c r="D27" s="423">
        <v>4</v>
      </c>
      <c r="E27" s="716" t="s">
        <v>416</v>
      </c>
      <c r="F27" s="716"/>
      <c r="G27" s="716"/>
      <c r="H27" s="716"/>
      <c r="I27" s="716"/>
      <c r="J27" s="449">
        <f>D27*D28</f>
        <v>540</v>
      </c>
    </row>
    <row r="28" spans="1:10" s="421" customFormat="1" ht="27.75" customHeight="1">
      <c r="A28" s="712"/>
      <c r="B28" s="715"/>
      <c r="C28" s="453" t="s">
        <v>91</v>
      </c>
      <c r="D28" s="454">
        <v>135</v>
      </c>
      <c r="E28" s="718"/>
      <c r="F28" s="718"/>
      <c r="G28" s="718"/>
      <c r="H28" s="718"/>
      <c r="I28" s="718"/>
      <c r="J28" s="428"/>
    </row>
    <row r="29" spans="1:10" s="421" customFormat="1" ht="15" customHeight="1">
      <c r="A29" s="433">
        <v>14</v>
      </c>
      <c r="B29" s="719" t="s">
        <v>406</v>
      </c>
      <c r="C29" s="721"/>
      <c r="D29" s="721"/>
      <c r="E29" s="721"/>
      <c r="F29" s="721"/>
      <c r="G29" s="721"/>
      <c r="H29" s="721"/>
      <c r="I29" s="722"/>
      <c r="J29" s="452">
        <f>SUM(J27:J28)</f>
        <v>540</v>
      </c>
    </row>
    <row r="30" spans="1:10" s="421" customFormat="1" ht="17.25" customHeight="1">
      <c r="A30" s="710">
        <v>15</v>
      </c>
      <c r="B30" s="723" t="s">
        <v>417</v>
      </c>
      <c r="C30" s="422" t="s">
        <v>418</v>
      </c>
      <c r="D30" s="423">
        <f>4*15</f>
        <v>60</v>
      </c>
      <c r="E30" s="725" t="s">
        <v>419</v>
      </c>
      <c r="F30" s="716"/>
      <c r="G30" s="716"/>
      <c r="H30" s="716"/>
      <c r="I30" s="716"/>
      <c r="J30" s="449">
        <f>D30*D31</f>
        <v>491.99999999999994</v>
      </c>
    </row>
    <row r="31" spans="1:10" s="421" customFormat="1" ht="17.25" customHeight="1">
      <c r="A31" s="712"/>
      <c r="B31" s="724"/>
      <c r="C31" s="432" t="s">
        <v>91</v>
      </c>
      <c r="D31" s="430">
        <v>8.1999999999999993</v>
      </c>
      <c r="E31" s="726"/>
      <c r="F31" s="718"/>
      <c r="G31" s="718"/>
      <c r="H31" s="718"/>
      <c r="I31" s="718"/>
      <c r="J31" s="431"/>
    </row>
    <row r="32" spans="1:10" s="421" customFormat="1" ht="24.75" customHeight="1">
      <c r="A32" s="710">
        <v>16</v>
      </c>
      <c r="B32" s="713" t="s">
        <v>422</v>
      </c>
      <c r="C32" s="429" t="s">
        <v>104</v>
      </c>
      <c r="D32" s="423">
        <v>1</v>
      </c>
      <c r="E32" s="716" t="s">
        <v>423</v>
      </c>
      <c r="F32" s="716"/>
      <c r="G32" s="716"/>
      <c r="H32" s="716"/>
      <c r="I32" s="716"/>
      <c r="J32" s="449">
        <f>D32*D33*D34</f>
        <v>250</v>
      </c>
    </row>
    <row r="33" spans="1:18" s="421" customFormat="1" ht="19.5" customHeight="1">
      <c r="A33" s="711"/>
      <c r="B33" s="714"/>
      <c r="C33" s="432" t="s">
        <v>91</v>
      </c>
      <c r="D33" s="490">
        <v>200</v>
      </c>
      <c r="E33" s="717"/>
      <c r="F33" s="717"/>
      <c r="G33" s="717"/>
      <c r="H33" s="717"/>
      <c r="I33" s="717"/>
      <c r="J33" s="431"/>
    </row>
    <row r="34" spans="1:18" s="421" customFormat="1" ht="20.25" customHeight="1">
      <c r="A34" s="712"/>
      <c r="B34" s="715"/>
      <c r="C34" s="488" t="s">
        <v>412</v>
      </c>
      <c r="D34" s="489">
        <v>1.25</v>
      </c>
      <c r="E34" s="718"/>
      <c r="F34" s="718"/>
      <c r="G34" s="718"/>
      <c r="H34" s="718"/>
      <c r="I34" s="718"/>
      <c r="J34" s="428"/>
    </row>
    <row r="35" spans="1:18" s="421" customFormat="1" ht="15" customHeight="1">
      <c r="A35" s="433">
        <v>17</v>
      </c>
      <c r="B35" s="719" t="s">
        <v>17</v>
      </c>
      <c r="C35" s="720"/>
      <c r="D35" s="720"/>
      <c r="E35" s="721"/>
      <c r="F35" s="721"/>
      <c r="G35" s="721"/>
      <c r="H35" s="721"/>
      <c r="I35" s="722"/>
      <c r="J35" s="452">
        <f>J30+J32</f>
        <v>742</v>
      </c>
    </row>
    <row r="36" spans="1:18" s="421" customFormat="1" ht="15" customHeight="1">
      <c r="A36" s="436">
        <v>18</v>
      </c>
      <c r="B36" s="455" t="s">
        <v>105</v>
      </c>
      <c r="C36" s="456" t="s">
        <v>407</v>
      </c>
      <c r="D36" s="439">
        <v>0.21</v>
      </c>
      <c r="E36" s="440">
        <f>J35</f>
        <v>742</v>
      </c>
      <c r="F36" s="441" t="s">
        <v>283</v>
      </c>
      <c r="G36" s="457">
        <f>D36</f>
        <v>0.21</v>
      </c>
      <c r="H36" s="442"/>
      <c r="I36" s="442"/>
      <c r="J36" s="443">
        <f>E36*G36</f>
        <v>155.82</v>
      </c>
    </row>
    <row r="37" spans="1:18" s="421" customFormat="1" ht="15.75">
      <c r="A37" s="433">
        <v>20</v>
      </c>
      <c r="B37" s="459" t="s">
        <v>408</v>
      </c>
      <c r="C37" s="460"/>
      <c r="D37" s="461"/>
      <c r="E37" s="462"/>
      <c r="F37" s="463"/>
      <c r="G37" s="463"/>
      <c r="H37" s="463"/>
      <c r="I37" s="463"/>
      <c r="J37" s="464">
        <f>J26+J29+J35+J36</f>
        <v>4633.8675599999988</v>
      </c>
      <c r="L37" s="458"/>
      <c r="M37" s="458"/>
      <c r="N37" s="458"/>
      <c r="O37" s="458"/>
      <c r="P37" s="458"/>
      <c r="Q37" s="458"/>
      <c r="R37" s="458"/>
    </row>
    <row r="38" spans="1:18" s="421" customFormat="1" ht="63">
      <c r="A38" s="433">
        <v>21</v>
      </c>
      <c r="B38" s="460" t="s">
        <v>491</v>
      </c>
      <c r="C38" s="460"/>
      <c r="D38" s="461">
        <v>1.2</v>
      </c>
      <c r="E38" s="462">
        <f>J37</f>
        <v>4633.8675599999988</v>
      </c>
      <c r="F38" s="463" t="s">
        <v>283</v>
      </c>
      <c r="G38" s="463">
        <v>1.2</v>
      </c>
      <c r="H38" s="463"/>
      <c r="I38" s="463"/>
      <c r="J38" s="465">
        <f>J37*0.3161+J37*0.6838*1.2</f>
        <v>5267.1319007495977</v>
      </c>
      <c r="L38" s="458"/>
      <c r="M38" s="458"/>
      <c r="N38" s="458"/>
      <c r="O38" s="458"/>
      <c r="P38" s="458"/>
      <c r="Q38" s="458"/>
      <c r="R38" s="458"/>
    </row>
    <row r="39" spans="1:18" s="421" customFormat="1" ht="31.5">
      <c r="A39" s="436">
        <v>22</v>
      </c>
      <c r="B39" s="460" t="s">
        <v>335</v>
      </c>
      <c r="C39" s="460" t="s">
        <v>424</v>
      </c>
      <c r="D39" s="461">
        <v>11.37</v>
      </c>
      <c r="E39" s="462">
        <f>J38</f>
        <v>5267.1319007495977</v>
      </c>
      <c r="F39" s="463" t="s">
        <v>283</v>
      </c>
      <c r="G39" s="463">
        <v>11.37</v>
      </c>
      <c r="H39" s="463"/>
      <c r="I39" s="463"/>
      <c r="J39" s="465">
        <f>ROUND(E39*G39,0)</f>
        <v>59887</v>
      </c>
      <c r="L39" s="458"/>
      <c r="M39" s="458"/>
      <c r="N39" s="458"/>
      <c r="O39" s="458"/>
      <c r="P39" s="458"/>
      <c r="Q39" s="458"/>
      <c r="R39" s="458"/>
    </row>
    <row r="40" spans="1:18" s="421" customFormat="1" ht="31.5" customHeight="1">
      <c r="A40" s="433">
        <v>23</v>
      </c>
      <c r="B40" s="459" t="s">
        <v>484</v>
      </c>
      <c r="C40" s="460" t="s">
        <v>486</v>
      </c>
      <c r="D40" s="461">
        <v>5.22</v>
      </c>
      <c r="E40" s="462">
        <f>J39</f>
        <v>59887</v>
      </c>
      <c r="F40" s="463" t="s">
        <v>332</v>
      </c>
      <c r="G40" s="463">
        <f>D40</f>
        <v>5.22</v>
      </c>
      <c r="H40" s="463"/>
      <c r="I40" s="463"/>
      <c r="J40" s="466">
        <f>ROUND(E40*G40,2)</f>
        <v>312610.14</v>
      </c>
      <c r="L40" s="458"/>
      <c r="M40" s="458"/>
      <c r="N40" s="458"/>
      <c r="O40" s="458"/>
      <c r="P40" s="458"/>
      <c r="Q40" s="458"/>
      <c r="R40" s="458"/>
    </row>
    <row r="41" spans="1:18">
      <c r="L41" s="471"/>
      <c r="M41" s="471"/>
      <c r="N41" s="471"/>
      <c r="O41" s="471"/>
      <c r="P41" s="471"/>
      <c r="Q41" s="471"/>
      <c r="R41" s="471"/>
    </row>
    <row r="42" spans="1:18">
      <c r="A42" s="472" t="s">
        <v>265</v>
      </c>
      <c r="C42" s="473"/>
      <c r="D42" s="474"/>
      <c r="E42" s="475"/>
      <c r="F42" s="475"/>
      <c r="G42" s="470"/>
      <c r="I42" s="470"/>
      <c r="M42" s="471"/>
      <c r="N42" s="471"/>
      <c r="O42" s="471"/>
      <c r="P42" s="471"/>
      <c r="Q42" s="471"/>
      <c r="R42" s="471"/>
    </row>
    <row r="43" spans="1:18">
      <c r="A43" s="476"/>
      <c r="C43" s="477" t="s">
        <v>267</v>
      </c>
      <c r="D43" s="470"/>
      <c r="E43" s="478"/>
      <c r="F43" s="478"/>
      <c r="G43" s="470"/>
      <c r="I43" s="470"/>
      <c r="M43" s="471"/>
      <c r="N43" s="471"/>
      <c r="O43" s="471"/>
      <c r="P43" s="471"/>
      <c r="Q43" s="471"/>
      <c r="R43" s="471"/>
    </row>
    <row r="44" spans="1:18">
      <c r="A44" s="476"/>
      <c r="C44" s="476"/>
      <c r="D44" s="470"/>
      <c r="E44" s="475"/>
      <c r="F44" s="479"/>
      <c r="G44" s="470"/>
      <c r="I44" s="470"/>
      <c r="M44" s="471"/>
      <c r="N44" s="471"/>
      <c r="O44" s="471"/>
      <c r="P44" s="471"/>
      <c r="Q44" s="471"/>
      <c r="R44" s="471"/>
    </row>
    <row r="45" spans="1:18">
      <c r="A45" s="472" t="s">
        <v>268</v>
      </c>
      <c r="C45" s="473"/>
      <c r="D45" s="474"/>
      <c r="E45" s="475"/>
      <c r="F45" s="475"/>
      <c r="G45" s="470"/>
      <c r="I45" s="470"/>
      <c r="M45" s="471"/>
      <c r="N45" s="471"/>
      <c r="O45" s="471"/>
      <c r="P45" s="471"/>
      <c r="Q45" s="471"/>
      <c r="R45" s="471"/>
    </row>
    <row r="46" spans="1:18">
      <c r="A46" s="476"/>
      <c r="B46" s="476"/>
      <c r="C46" s="477" t="s">
        <v>267</v>
      </c>
      <c r="D46" s="478"/>
      <c r="E46" s="478"/>
      <c r="F46" s="478"/>
      <c r="G46" s="470"/>
      <c r="H46" s="470"/>
      <c r="I46" s="470"/>
      <c r="M46" s="471"/>
      <c r="N46" s="471"/>
      <c r="O46" s="471"/>
      <c r="P46" s="471"/>
      <c r="Q46" s="471"/>
      <c r="R46" s="471"/>
    </row>
    <row r="47" spans="1:18">
      <c r="A47" s="476"/>
      <c r="C47" s="476"/>
      <c r="D47" s="476"/>
      <c r="E47" s="476"/>
      <c r="F47" s="470"/>
      <c r="G47" s="470"/>
      <c r="H47" s="470"/>
      <c r="I47" s="470"/>
    </row>
    <row r="48" spans="1:18">
      <c r="A48" s="472" t="s">
        <v>331</v>
      </c>
      <c r="C48" s="473"/>
      <c r="D48" s="474"/>
      <c r="E48" s="472"/>
      <c r="F48" s="470"/>
      <c r="G48" s="470"/>
      <c r="H48" s="470"/>
      <c r="I48" s="470"/>
    </row>
    <row r="49" spans="1:9">
      <c r="A49" s="476"/>
      <c r="B49" s="476"/>
      <c r="C49" s="477" t="s">
        <v>267</v>
      </c>
      <c r="D49" s="478"/>
      <c r="E49" s="476"/>
      <c r="F49" s="470"/>
      <c r="G49" s="470"/>
      <c r="H49" s="470"/>
      <c r="I49" s="470"/>
    </row>
    <row r="50" spans="1:9">
      <c r="A50" s="472"/>
      <c r="C50" s="475"/>
      <c r="D50" s="480"/>
      <c r="E50" s="481"/>
      <c r="F50" s="479"/>
      <c r="G50" s="470"/>
      <c r="H50" s="470"/>
      <c r="I50" s="470"/>
    </row>
    <row r="51" spans="1:9" ht="15" customHeight="1">
      <c r="A51" s="476"/>
      <c r="C51" s="648"/>
      <c r="D51" s="648"/>
      <c r="E51" s="648"/>
      <c r="F51" s="648"/>
      <c r="G51" s="470"/>
      <c r="H51" s="470"/>
      <c r="I51" s="470"/>
    </row>
    <row r="52" spans="1:9">
      <c r="A52" s="643" t="s">
        <v>273</v>
      </c>
      <c r="B52" s="643"/>
      <c r="C52" s="643"/>
      <c r="D52" s="482"/>
      <c r="F52" s="470"/>
      <c r="G52" s="470"/>
      <c r="H52" s="470"/>
      <c r="I52" s="470"/>
    </row>
    <row r="53" spans="1:9">
      <c r="A53" s="643"/>
      <c r="B53" s="643"/>
      <c r="C53" s="643"/>
      <c r="D53" s="482"/>
      <c r="F53" s="470"/>
      <c r="G53" s="470"/>
      <c r="H53" s="470"/>
      <c r="I53" s="470"/>
    </row>
  </sheetData>
  <mergeCells count="43">
    <mergeCell ref="A1:J1"/>
    <mergeCell ref="A2:J2"/>
    <mergeCell ref="A4:B4"/>
    <mergeCell ref="C4:J4"/>
    <mergeCell ref="A5:B5"/>
    <mergeCell ref="C5:J5"/>
    <mergeCell ref="A6:E6"/>
    <mergeCell ref="A7:B7"/>
    <mergeCell ref="C7:J7"/>
    <mergeCell ref="A8:J8"/>
    <mergeCell ref="C9:D9"/>
    <mergeCell ref="E9:I9"/>
    <mergeCell ref="C10:D10"/>
    <mergeCell ref="E10:I10"/>
    <mergeCell ref="A11:J11"/>
    <mergeCell ref="A12:J12"/>
    <mergeCell ref="A13:A15"/>
    <mergeCell ref="B13:B15"/>
    <mergeCell ref="E13:I15"/>
    <mergeCell ref="B27:B28"/>
    <mergeCell ref="E27:I28"/>
    <mergeCell ref="A16:A17"/>
    <mergeCell ref="B16:B17"/>
    <mergeCell ref="E16:I17"/>
    <mergeCell ref="A20:A21"/>
    <mergeCell ref="B20:B21"/>
    <mergeCell ref="E20:I21"/>
    <mergeCell ref="A53:C53"/>
    <mergeCell ref="B18:B19"/>
    <mergeCell ref="E18:G19"/>
    <mergeCell ref="A32:A34"/>
    <mergeCell ref="B32:B34"/>
    <mergeCell ref="E32:I34"/>
    <mergeCell ref="B35:I35"/>
    <mergeCell ref="C51:F51"/>
    <mergeCell ref="A52:C52"/>
    <mergeCell ref="B29:I29"/>
    <mergeCell ref="A30:A31"/>
    <mergeCell ref="B30:B31"/>
    <mergeCell ref="E30:I31"/>
    <mergeCell ref="B22:I22"/>
    <mergeCell ref="B26:I26"/>
    <mergeCell ref="A27:A28"/>
  </mergeCells>
  <pageMargins left="0.39370078740157483" right="0.39370078740157483" top="0.39370078740157483" bottom="0.39370078740157483" header="0.19685039370078741" footer="0.19685039370078741"/>
  <pageSetup paperSize="9" scale="6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view="pageBreakPreview" topLeftCell="A31" zoomScaleNormal="100" zoomScaleSheetLayoutView="100" workbookViewId="0">
      <selection activeCell="J38" sqref="J38"/>
    </sheetView>
  </sheetViews>
  <sheetFormatPr defaultRowHeight="12.75"/>
  <cols>
    <col min="1" max="1" width="7.5703125" style="491" customWidth="1"/>
    <col min="2" max="2" width="42.7109375" style="491" customWidth="1"/>
    <col min="3" max="3" width="29.28515625" style="491" customWidth="1"/>
    <col min="4" max="4" width="12.28515625" style="491" customWidth="1"/>
    <col min="5" max="5" width="15.85546875" style="491" customWidth="1"/>
    <col min="6" max="6" width="4" style="491" customWidth="1"/>
    <col min="7" max="7" width="12.7109375" style="491" customWidth="1"/>
    <col min="8" max="8" width="1.5703125" style="491" customWidth="1"/>
    <col min="9" max="9" width="9.140625" style="491"/>
    <col min="10" max="10" width="16.140625" style="491" customWidth="1"/>
    <col min="11" max="11" width="34.140625" style="491" customWidth="1"/>
    <col min="12" max="13" width="9.140625" style="491"/>
    <col min="14" max="14" width="17.140625" style="491" customWidth="1"/>
    <col min="15" max="256" width="9.140625" style="491"/>
    <col min="257" max="257" width="4.5703125" style="491" customWidth="1"/>
    <col min="258" max="258" width="42.7109375" style="491" customWidth="1"/>
    <col min="259" max="259" width="29.28515625" style="491" customWidth="1"/>
    <col min="260" max="260" width="12.28515625" style="491" customWidth="1"/>
    <col min="261" max="261" width="15.85546875" style="491" customWidth="1"/>
    <col min="262" max="262" width="4" style="491" customWidth="1"/>
    <col min="263" max="263" width="9.140625" style="491"/>
    <col min="264" max="264" width="1.5703125" style="491" customWidth="1"/>
    <col min="265" max="265" width="9.140625" style="491"/>
    <col min="266" max="266" width="16.140625" style="491" customWidth="1"/>
    <col min="267" max="267" width="34.140625" style="491" customWidth="1"/>
    <col min="268" max="512" width="9.140625" style="491"/>
    <col min="513" max="513" width="4.5703125" style="491" customWidth="1"/>
    <col min="514" max="514" width="42.7109375" style="491" customWidth="1"/>
    <col min="515" max="515" width="29.28515625" style="491" customWidth="1"/>
    <col min="516" max="516" width="12.28515625" style="491" customWidth="1"/>
    <col min="517" max="517" width="15.85546875" style="491" customWidth="1"/>
    <col min="518" max="518" width="4" style="491" customWidth="1"/>
    <col min="519" max="519" width="9.140625" style="491"/>
    <col min="520" max="520" width="1.5703125" style="491" customWidth="1"/>
    <col min="521" max="521" width="9.140625" style="491"/>
    <col min="522" max="522" width="16.140625" style="491" customWidth="1"/>
    <col min="523" max="523" width="34.140625" style="491" customWidth="1"/>
    <col min="524" max="768" width="9.140625" style="491"/>
    <col min="769" max="769" width="4.5703125" style="491" customWidth="1"/>
    <col min="770" max="770" width="42.7109375" style="491" customWidth="1"/>
    <col min="771" max="771" width="29.28515625" style="491" customWidth="1"/>
    <col min="772" max="772" width="12.28515625" style="491" customWidth="1"/>
    <col min="773" max="773" width="15.85546875" style="491" customWidth="1"/>
    <col min="774" max="774" width="4" style="491" customWidth="1"/>
    <col min="775" max="775" width="9.140625" style="491"/>
    <col min="776" max="776" width="1.5703125" style="491" customWidth="1"/>
    <col min="777" max="777" width="9.140625" style="491"/>
    <col min="778" max="778" width="16.140625" style="491" customWidth="1"/>
    <col min="779" max="779" width="34.140625" style="491" customWidth="1"/>
    <col min="780" max="1024" width="9.140625" style="491"/>
    <col min="1025" max="1025" width="4.5703125" style="491" customWidth="1"/>
    <col min="1026" max="1026" width="42.7109375" style="491" customWidth="1"/>
    <col min="1027" max="1027" width="29.28515625" style="491" customWidth="1"/>
    <col min="1028" max="1028" width="12.28515625" style="491" customWidth="1"/>
    <col min="1029" max="1029" width="15.85546875" style="491" customWidth="1"/>
    <col min="1030" max="1030" width="4" style="491" customWidth="1"/>
    <col min="1031" max="1031" width="9.140625" style="491"/>
    <col min="1032" max="1032" width="1.5703125" style="491" customWidth="1"/>
    <col min="1033" max="1033" width="9.140625" style="491"/>
    <col min="1034" max="1034" width="16.140625" style="491" customWidth="1"/>
    <col min="1035" max="1035" width="34.140625" style="491" customWidth="1"/>
    <col min="1036" max="1280" width="9.140625" style="491"/>
    <col min="1281" max="1281" width="4.5703125" style="491" customWidth="1"/>
    <col min="1282" max="1282" width="42.7109375" style="491" customWidth="1"/>
    <col min="1283" max="1283" width="29.28515625" style="491" customWidth="1"/>
    <col min="1284" max="1284" width="12.28515625" style="491" customWidth="1"/>
    <col min="1285" max="1285" width="15.85546875" style="491" customWidth="1"/>
    <col min="1286" max="1286" width="4" style="491" customWidth="1"/>
    <col min="1287" max="1287" width="9.140625" style="491"/>
    <col min="1288" max="1288" width="1.5703125" style="491" customWidth="1"/>
    <col min="1289" max="1289" width="9.140625" style="491"/>
    <col min="1290" max="1290" width="16.140625" style="491" customWidth="1"/>
    <col min="1291" max="1291" width="34.140625" style="491" customWidth="1"/>
    <col min="1292" max="1536" width="9.140625" style="491"/>
    <col min="1537" max="1537" width="4.5703125" style="491" customWidth="1"/>
    <col min="1538" max="1538" width="42.7109375" style="491" customWidth="1"/>
    <col min="1539" max="1539" width="29.28515625" style="491" customWidth="1"/>
    <col min="1540" max="1540" width="12.28515625" style="491" customWidth="1"/>
    <col min="1541" max="1541" width="15.85546875" style="491" customWidth="1"/>
    <col min="1542" max="1542" width="4" style="491" customWidth="1"/>
    <col min="1543" max="1543" width="9.140625" style="491"/>
    <col min="1544" max="1544" width="1.5703125" style="491" customWidth="1"/>
    <col min="1545" max="1545" width="9.140625" style="491"/>
    <col min="1546" max="1546" width="16.140625" style="491" customWidth="1"/>
    <col min="1547" max="1547" width="34.140625" style="491" customWidth="1"/>
    <col min="1548" max="1792" width="9.140625" style="491"/>
    <col min="1793" max="1793" width="4.5703125" style="491" customWidth="1"/>
    <col min="1794" max="1794" width="42.7109375" style="491" customWidth="1"/>
    <col min="1795" max="1795" width="29.28515625" style="491" customWidth="1"/>
    <col min="1796" max="1796" width="12.28515625" style="491" customWidth="1"/>
    <col min="1797" max="1797" width="15.85546875" style="491" customWidth="1"/>
    <col min="1798" max="1798" width="4" style="491" customWidth="1"/>
    <col min="1799" max="1799" width="9.140625" style="491"/>
    <col min="1800" max="1800" width="1.5703125" style="491" customWidth="1"/>
    <col min="1801" max="1801" width="9.140625" style="491"/>
    <col min="1802" max="1802" width="16.140625" style="491" customWidth="1"/>
    <col min="1803" max="1803" width="34.140625" style="491" customWidth="1"/>
    <col min="1804" max="2048" width="9.140625" style="491"/>
    <col min="2049" max="2049" width="4.5703125" style="491" customWidth="1"/>
    <col min="2050" max="2050" width="42.7109375" style="491" customWidth="1"/>
    <col min="2051" max="2051" width="29.28515625" style="491" customWidth="1"/>
    <col min="2052" max="2052" width="12.28515625" style="491" customWidth="1"/>
    <col min="2053" max="2053" width="15.85546875" style="491" customWidth="1"/>
    <col min="2054" max="2054" width="4" style="491" customWidth="1"/>
    <col min="2055" max="2055" width="9.140625" style="491"/>
    <col min="2056" max="2056" width="1.5703125" style="491" customWidth="1"/>
    <col min="2057" max="2057" width="9.140625" style="491"/>
    <col min="2058" max="2058" width="16.140625" style="491" customWidth="1"/>
    <col min="2059" max="2059" width="34.140625" style="491" customWidth="1"/>
    <col min="2060" max="2304" width="9.140625" style="491"/>
    <col min="2305" max="2305" width="4.5703125" style="491" customWidth="1"/>
    <col min="2306" max="2306" width="42.7109375" style="491" customWidth="1"/>
    <col min="2307" max="2307" width="29.28515625" style="491" customWidth="1"/>
    <col min="2308" max="2308" width="12.28515625" style="491" customWidth="1"/>
    <col min="2309" max="2309" width="15.85546875" style="491" customWidth="1"/>
    <col min="2310" max="2310" width="4" style="491" customWidth="1"/>
    <col min="2311" max="2311" width="9.140625" style="491"/>
    <col min="2312" max="2312" width="1.5703125" style="491" customWidth="1"/>
    <col min="2313" max="2313" width="9.140625" style="491"/>
    <col min="2314" max="2314" width="16.140625" style="491" customWidth="1"/>
    <col min="2315" max="2315" width="34.140625" style="491" customWidth="1"/>
    <col min="2316" max="2560" width="9.140625" style="491"/>
    <col min="2561" max="2561" width="4.5703125" style="491" customWidth="1"/>
    <col min="2562" max="2562" width="42.7109375" style="491" customWidth="1"/>
    <col min="2563" max="2563" width="29.28515625" style="491" customWidth="1"/>
    <col min="2564" max="2564" width="12.28515625" style="491" customWidth="1"/>
    <col min="2565" max="2565" width="15.85546875" style="491" customWidth="1"/>
    <col min="2566" max="2566" width="4" style="491" customWidth="1"/>
    <col min="2567" max="2567" width="9.140625" style="491"/>
    <col min="2568" max="2568" width="1.5703125" style="491" customWidth="1"/>
    <col min="2569" max="2569" width="9.140625" style="491"/>
    <col min="2570" max="2570" width="16.140625" style="491" customWidth="1"/>
    <col min="2571" max="2571" width="34.140625" style="491" customWidth="1"/>
    <col min="2572" max="2816" width="9.140625" style="491"/>
    <col min="2817" max="2817" width="4.5703125" style="491" customWidth="1"/>
    <col min="2818" max="2818" width="42.7109375" style="491" customWidth="1"/>
    <col min="2819" max="2819" width="29.28515625" style="491" customWidth="1"/>
    <col min="2820" max="2820" width="12.28515625" style="491" customWidth="1"/>
    <col min="2821" max="2821" width="15.85546875" style="491" customWidth="1"/>
    <col min="2822" max="2822" width="4" style="491" customWidth="1"/>
    <col min="2823" max="2823" width="9.140625" style="491"/>
    <col min="2824" max="2824" width="1.5703125" style="491" customWidth="1"/>
    <col min="2825" max="2825" width="9.140625" style="491"/>
    <col min="2826" max="2826" width="16.140625" style="491" customWidth="1"/>
    <col min="2827" max="2827" width="34.140625" style="491" customWidth="1"/>
    <col min="2828" max="3072" width="9.140625" style="491"/>
    <col min="3073" max="3073" width="4.5703125" style="491" customWidth="1"/>
    <col min="3074" max="3074" width="42.7109375" style="491" customWidth="1"/>
    <col min="3075" max="3075" width="29.28515625" style="491" customWidth="1"/>
    <col min="3076" max="3076" width="12.28515625" style="491" customWidth="1"/>
    <col min="3077" max="3077" width="15.85546875" style="491" customWidth="1"/>
    <col min="3078" max="3078" width="4" style="491" customWidth="1"/>
    <col min="3079" max="3079" width="9.140625" style="491"/>
    <col min="3080" max="3080" width="1.5703125" style="491" customWidth="1"/>
    <col min="3081" max="3081" width="9.140625" style="491"/>
    <col min="3082" max="3082" width="16.140625" style="491" customWidth="1"/>
    <col min="3083" max="3083" width="34.140625" style="491" customWidth="1"/>
    <col min="3084" max="3328" width="9.140625" style="491"/>
    <col min="3329" max="3329" width="4.5703125" style="491" customWidth="1"/>
    <col min="3330" max="3330" width="42.7109375" style="491" customWidth="1"/>
    <col min="3331" max="3331" width="29.28515625" style="491" customWidth="1"/>
    <col min="3332" max="3332" width="12.28515625" style="491" customWidth="1"/>
    <col min="3333" max="3333" width="15.85546875" style="491" customWidth="1"/>
    <col min="3334" max="3334" width="4" style="491" customWidth="1"/>
    <col min="3335" max="3335" width="9.140625" style="491"/>
    <col min="3336" max="3336" width="1.5703125" style="491" customWidth="1"/>
    <col min="3337" max="3337" width="9.140625" style="491"/>
    <col min="3338" max="3338" width="16.140625" style="491" customWidth="1"/>
    <col min="3339" max="3339" width="34.140625" style="491" customWidth="1"/>
    <col min="3340" max="3584" width="9.140625" style="491"/>
    <col min="3585" max="3585" width="4.5703125" style="491" customWidth="1"/>
    <col min="3586" max="3586" width="42.7109375" style="491" customWidth="1"/>
    <col min="3587" max="3587" width="29.28515625" style="491" customWidth="1"/>
    <col min="3588" max="3588" width="12.28515625" style="491" customWidth="1"/>
    <col min="3589" max="3589" width="15.85546875" style="491" customWidth="1"/>
    <col min="3590" max="3590" width="4" style="491" customWidth="1"/>
    <col min="3591" max="3591" width="9.140625" style="491"/>
    <col min="3592" max="3592" width="1.5703125" style="491" customWidth="1"/>
    <col min="3593" max="3593" width="9.140625" style="491"/>
    <col min="3594" max="3594" width="16.140625" style="491" customWidth="1"/>
    <col min="3595" max="3595" width="34.140625" style="491" customWidth="1"/>
    <col min="3596" max="3840" width="9.140625" style="491"/>
    <col min="3841" max="3841" width="4.5703125" style="491" customWidth="1"/>
    <col min="3842" max="3842" width="42.7109375" style="491" customWidth="1"/>
    <col min="3843" max="3843" width="29.28515625" style="491" customWidth="1"/>
    <col min="3844" max="3844" width="12.28515625" style="491" customWidth="1"/>
    <col min="3845" max="3845" width="15.85546875" style="491" customWidth="1"/>
    <col min="3846" max="3846" width="4" style="491" customWidth="1"/>
    <col min="3847" max="3847" width="9.140625" style="491"/>
    <col min="3848" max="3848" width="1.5703125" style="491" customWidth="1"/>
    <col min="3849" max="3849" width="9.140625" style="491"/>
    <col min="3850" max="3850" width="16.140625" style="491" customWidth="1"/>
    <col min="3851" max="3851" width="34.140625" style="491" customWidth="1"/>
    <col min="3852" max="4096" width="9.140625" style="491"/>
    <col min="4097" max="4097" width="4.5703125" style="491" customWidth="1"/>
    <col min="4098" max="4098" width="42.7109375" style="491" customWidth="1"/>
    <col min="4099" max="4099" width="29.28515625" style="491" customWidth="1"/>
    <col min="4100" max="4100" width="12.28515625" style="491" customWidth="1"/>
    <col min="4101" max="4101" width="15.85546875" style="491" customWidth="1"/>
    <col min="4102" max="4102" width="4" style="491" customWidth="1"/>
    <col min="4103" max="4103" width="9.140625" style="491"/>
    <col min="4104" max="4104" width="1.5703125" style="491" customWidth="1"/>
    <col min="4105" max="4105" width="9.140625" style="491"/>
    <col min="4106" max="4106" width="16.140625" style="491" customWidth="1"/>
    <col min="4107" max="4107" width="34.140625" style="491" customWidth="1"/>
    <col min="4108" max="4352" width="9.140625" style="491"/>
    <col min="4353" max="4353" width="4.5703125" style="491" customWidth="1"/>
    <col min="4354" max="4354" width="42.7109375" style="491" customWidth="1"/>
    <col min="4355" max="4355" width="29.28515625" style="491" customWidth="1"/>
    <col min="4356" max="4356" width="12.28515625" style="491" customWidth="1"/>
    <col min="4357" max="4357" width="15.85546875" style="491" customWidth="1"/>
    <col min="4358" max="4358" width="4" style="491" customWidth="1"/>
    <col min="4359" max="4359" width="9.140625" style="491"/>
    <col min="4360" max="4360" width="1.5703125" style="491" customWidth="1"/>
    <col min="4361" max="4361" width="9.140625" style="491"/>
    <col min="4362" max="4362" width="16.140625" style="491" customWidth="1"/>
    <col min="4363" max="4363" width="34.140625" style="491" customWidth="1"/>
    <col min="4364" max="4608" width="9.140625" style="491"/>
    <col min="4609" max="4609" width="4.5703125" style="491" customWidth="1"/>
    <col min="4610" max="4610" width="42.7109375" style="491" customWidth="1"/>
    <col min="4611" max="4611" width="29.28515625" style="491" customWidth="1"/>
    <col min="4612" max="4612" width="12.28515625" style="491" customWidth="1"/>
    <col min="4613" max="4613" width="15.85546875" style="491" customWidth="1"/>
    <col min="4614" max="4614" width="4" style="491" customWidth="1"/>
    <col min="4615" max="4615" width="9.140625" style="491"/>
    <col min="4616" max="4616" width="1.5703125" style="491" customWidth="1"/>
    <col min="4617" max="4617" width="9.140625" style="491"/>
    <col min="4618" max="4618" width="16.140625" style="491" customWidth="1"/>
    <col min="4619" max="4619" width="34.140625" style="491" customWidth="1"/>
    <col min="4620" max="4864" width="9.140625" style="491"/>
    <col min="4865" max="4865" width="4.5703125" style="491" customWidth="1"/>
    <col min="4866" max="4866" width="42.7109375" style="491" customWidth="1"/>
    <col min="4867" max="4867" width="29.28515625" style="491" customWidth="1"/>
    <col min="4868" max="4868" width="12.28515625" style="491" customWidth="1"/>
    <col min="4869" max="4869" width="15.85546875" style="491" customWidth="1"/>
    <col min="4870" max="4870" width="4" style="491" customWidth="1"/>
    <col min="4871" max="4871" width="9.140625" style="491"/>
    <col min="4872" max="4872" width="1.5703125" style="491" customWidth="1"/>
    <col min="4873" max="4873" width="9.140625" style="491"/>
    <col min="4874" max="4874" width="16.140625" style="491" customWidth="1"/>
    <col min="4875" max="4875" width="34.140625" style="491" customWidth="1"/>
    <col min="4876" max="5120" width="9.140625" style="491"/>
    <col min="5121" max="5121" width="4.5703125" style="491" customWidth="1"/>
    <col min="5122" max="5122" width="42.7109375" style="491" customWidth="1"/>
    <col min="5123" max="5123" width="29.28515625" style="491" customWidth="1"/>
    <col min="5124" max="5124" width="12.28515625" style="491" customWidth="1"/>
    <col min="5125" max="5125" width="15.85546875" style="491" customWidth="1"/>
    <col min="5126" max="5126" width="4" style="491" customWidth="1"/>
    <col min="5127" max="5127" width="9.140625" style="491"/>
    <col min="5128" max="5128" width="1.5703125" style="491" customWidth="1"/>
    <col min="5129" max="5129" width="9.140625" style="491"/>
    <col min="5130" max="5130" width="16.140625" style="491" customWidth="1"/>
    <col min="5131" max="5131" width="34.140625" style="491" customWidth="1"/>
    <col min="5132" max="5376" width="9.140625" style="491"/>
    <col min="5377" max="5377" width="4.5703125" style="491" customWidth="1"/>
    <col min="5378" max="5378" width="42.7109375" style="491" customWidth="1"/>
    <col min="5379" max="5379" width="29.28515625" style="491" customWidth="1"/>
    <col min="5380" max="5380" width="12.28515625" style="491" customWidth="1"/>
    <col min="5381" max="5381" width="15.85546875" style="491" customWidth="1"/>
    <col min="5382" max="5382" width="4" style="491" customWidth="1"/>
    <col min="5383" max="5383" width="9.140625" style="491"/>
    <col min="5384" max="5384" width="1.5703125" style="491" customWidth="1"/>
    <col min="5385" max="5385" width="9.140625" style="491"/>
    <col min="5386" max="5386" width="16.140625" style="491" customWidth="1"/>
    <col min="5387" max="5387" width="34.140625" style="491" customWidth="1"/>
    <col min="5388" max="5632" width="9.140625" style="491"/>
    <col min="5633" max="5633" width="4.5703125" style="491" customWidth="1"/>
    <col min="5634" max="5634" width="42.7109375" style="491" customWidth="1"/>
    <col min="5635" max="5635" width="29.28515625" style="491" customWidth="1"/>
    <col min="5636" max="5636" width="12.28515625" style="491" customWidth="1"/>
    <col min="5637" max="5637" width="15.85546875" style="491" customWidth="1"/>
    <col min="5638" max="5638" width="4" style="491" customWidth="1"/>
    <col min="5639" max="5639" width="9.140625" style="491"/>
    <col min="5640" max="5640" width="1.5703125" style="491" customWidth="1"/>
    <col min="5641" max="5641" width="9.140625" style="491"/>
    <col min="5642" max="5642" width="16.140625" style="491" customWidth="1"/>
    <col min="5643" max="5643" width="34.140625" style="491" customWidth="1"/>
    <col min="5644" max="5888" width="9.140625" style="491"/>
    <col min="5889" max="5889" width="4.5703125" style="491" customWidth="1"/>
    <col min="5890" max="5890" width="42.7109375" style="491" customWidth="1"/>
    <col min="5891" max="5891" width="29.28515625" style="491" customWidth="1"/>
    <col min="5892" max="5892" width="12.28515625" style="491" customWidth="1"/>
    <col min="5893" max="5893" width="15.85546875" style="491" customWidth="1"/>
    <col min="5894" max="5894" width="4" style="491" customWidth="1"/>
    <col min="5895" max="5895" width="9.140625" style="491"/>
    <col min="5896" max="5896" width="1.5703125" style="491" customWidth="1"/>
    <col min="5897" max="5897" width="9.140625" style="491"/>
    <col min="5898" max="5898" width="16.140625" style="491" customWidth="1"/>
    <col min="5899" max="5899" width="34.140625" style="491" customWidth="1"/>
    <col min="5900" max="6144" width="9.140625" style="491"/>
    <col min="6145" max="6145" width="4.5703125" style="491" customWidth="1"/>
    <col min="6146" max="6146" width="42.7109375" style="491" customWidth="1"/>
    <col min="6147" max="6147" width="29.28515625" style="491" customWidth="1"/>
    <col min="6148" max="6148" width="12.28515625" style="491" customWidth="1"/>
    <col min="6149" max="6149" width="15.85546875" style="491" customWidth="1"/>
    <col min="6150" max="6150" width="4" style="491" customWidth="1"/>
    <col min="6151" max="6151" width="9.140625" style="491"/>
    <col min="6152" max="6152" width="1.5703125" style="491" customWidth="1"/>
    <col min="6153" max="6153" width="9.140625" style="491"/>
    <col min="6154" max="6154" width="16.140625" style="491" customWidth="1"/>
    <col min="6155" max="6155" width="34.140625" style="491" customWidth="1"/>
    <col min="6156" max="6400" width="9.140625" style="491"/>
    <col min="6401" max="6401" width="4.5703125" style="491" customWidth="1"/>
    <col min="6402" max="6402" width="42.7109375" style="491" customWidth="1"/>
    <col min="6403" max="6403" width="29.28515625" style="491" customWidth="1"/>
    <col min="6404" max="6404" width="12.28515625" style="491" customWidth="1"/>
    <col min="6405" max="6405" width="15.85546875" style="491" customWidth="1"/>
    <col min="6406" max="6406" width="4" style="491" customWidth="1"/>
    <col min="6407" max="6407" width="9.140625" style="491"/>
    <col min="6408" max="6408" width="1.5703125" style="491" customWidth="1"/>
    <col min="6409" max="6409" width="9.140625" style="491"/>
    <col min="6410" max="6410" width="16.140625" style="491" customWidth="1"/>
    <col min="6411" max="6411" width="34.140625" style="491" customWidth="1"/>
    <col min="6412" max="6656" width="9.140625" style="491"/>
    <col min="6657" max="6657" width="4.5703125" style="491" customWidth="1"/>
    <col min="6658" max="6658" width="42.7109375" style="491" customWidth="1"/>
    <col min="6659" max="6659" width="29.28515625" style="491" customWidth="1"/>
    <col min="6660" max="6660" width="12.28515625" style="491" customWidth="1"/>
    <col min="6661" max="6661" width="15.85546875" style="491" customWidth="1"/>
    <col min="6662" max="6662" width="4" style="491" customWidth="1"/>
    <col min="6663" max="6663" width="9.140625" style="491"/>
    <col min="6664" max="6664" width="1.5703125" style="491" customWidth="1"/>
    <col min="6665" max="6665" width="9.140625" style="491"/>
    <col min="6666" max="6666" width="16.140625" style="491" customWidth="1"/>
    <col min="6667" max="6667" width="34.140625" style="491" customWidth="1"/>
    <col min="6668" max="6912" width="9.140625" style="491"/>
    <col min="6913" max="6913" width="4.5703125" style="491" customWidth="1"/>
    <col min="6914" max="6914" width="42.7109375" style="491" customWidth="1"/>
    <col min="6915" max="6915" width="29.28515625" style="491" customWidth="1"/>
    <col min="6916" max="6916" width="12.28515625" style="491" customWidth="1"/>
    <col min="6917" max="6917" width="15.85546875" style="491" customWidth="1"/>
    <col min="6918" max="6918" width="4" style="491" customWidth="1"/>
    <col min="6919" max="6919" width="9.140625" style="491"/>
    <col min="6920" max="6920" width="1.5703125" style="491" customWidth="1"/>
    <col min="6921" max="6921" width="9.140625" style="491"/>
    <col min="6922" max="6922" width="16.140625" style="491" customWidth="1"/>
    <col min="6923" max="6923" width="34.140625" style="491" customWidth="1"/>
    <col min="6924" max="7168" width="9.140625" style="491"/>
    <col min="7169" max="7169" width="4.5703125" style="491" customWidth="1"/>
    <col min="7170" max="7170" width="42.7109375" style="491" customWidth="1"/>
    <col min="7171" max="7171" width="29.28515625" style="491" customWidth="1"/>
    <col min="7172" max="7172" width="12.28515625" style="491" customWidth="1"/>
    <col min="7173" max="7173" width="15.85546875" style="491" customWidth="1"/>
    <col min="7174" max="7174" width="4" style="491" customWidth="1"/>
    <col min="7175" max="7175" width="9.140625" style="491"/>
    <col min="7176" max="7176" width="1.5703125" style="491" customWidth="1"/>
    <col min="7177" max="7177" width="9.140625" style="491"/>
    <col min="7178" max="7178" width="16.140625" style="491" customWidth="1"/>
    <col min="7179" max="7179" width="34.140625" style="491" customWidth="1"/>
    <col min="7180" max="7424" width="9.140625" style="491"/>
    <col min="7425" max="7425" width="4.5703125" style="491" customWidth="1"/>
    <col min="7426" max="7426" width="42.7109375" style="491" customWidth="1"/>
    <col min="7427" max="7427" width="29.28515625" style="491" customWidth="1"/>
    <col min="7428" max="7428" width="12.28515625" style="491" customWidth="1"/>
    <col min="7429" max="7429" width="15.85546875" style="491" customWidth="1"/>
    <col min="7430" max="7430" width="4" style="491" customWidth="1"/>
    <col min="7431" max="7431" width="9.140625" style="491"/>
    <col min="7432" max="7432" width="1.5703125" style="491" customWidth="1"/>
    <col min="7433" max="7433" width="9.140625" style="491"/>
    <col min="7434" max="7434" width="16.140625" style="491" customWidth="1"/>
    <col min="7435" max="7435" width="34.140625" style="491" customWidth="1"/>
    <col min="7436" max="7680" width="9.140625" style="491"/>
    <col min="7681" max="7681" width="4.5703125" style="491" customWidth="1"/>
    <col min="7682" max="7682" width="42.7109375" style="491" customWidth="1"/>
    <col min="7683" max="7683" width="29.28515625" style="491" customWidth="1"/>
    <col min="7684" max="7684" width="12.28515625" style="491" customWidth="1"/>
    <col min="7685" max="7685" width="15.85546875" style="491" customWidth="1"/>
    <col min="7686" max="7686" width="4" style="491" customWidth="1"/>
    <col min="7687" max="7687" width="9.140625" style="491"/>
    <col min="7688" max="7688" width="1.5703125" style="491" customWidth="1"/>
    <col min="7689" max="7689" width="9.140625" style="491"/>
    <col min="7690" max="7690" width="16.140625" style="491" customWidth="1"/>
    <col min="7691" max="7691" width="34.140625" style="491" customWidth="1"/>
    <col min="7692" max="7936" width="9.140625" style="491"/>
    <col min="7937" max="7937" width="4.5703125" style="491" customWidth="1"/>
    <col min="7938" max="7938" width="42.7109375" style="491" customWidth="1"/>
    <col min="7939" max="7939" width="29.28515625" style="491" customWidth="1"/>
    <col min="7940" max="7940" width="12.28515625" style="491" customWidth="1"/>
    <col min="7941" max="7941" width="15.85546875" style="491" customWidth="1"/>
    <col min="7942" max="7942" width="4" style="491" customWidth="1"/>
    <col min="7943" max="7943" width="9.140625" style="491"/>
    <col min="7944" max="7944" width="1.5703125" style="491" customWidth="1"/>
    <col min="7945" max="7945" width="9.140625" style="491"/>
    <col min="7946" max="7946" width="16.140625" style="491" customWidth="1"/>
    <col min="7947" max="7947" width="34.140625" style="491" customWidth="1"/>
    <col min="7948" max="8192" width="9.140625" style="491"/>
    <col min="8193" max="8193" width="4.5703125" style="491" customWidth="1"/>
    <col min="8194" max="8194" width="42.7109375" style="491" customWidth="1"/>
    <col min="8195" max="8195" width="29.28515625" style="491" customWidth="1"/>
    <col min="8196" max="8196" width="12.28515625" style="491" customWidth="1"/>
    <col min="8197" max="8197" width="15.85546875" style="491" customWidth="1"/>
    <col min="8198" max="8198" width="4" style="491" customWidth="1"/>
    <col min="8199" max="8199" width="9.140625" style="491"/>
    <col min="8200" max="8200" width="1.5703125" style="491" customWidth="1"/>
    <col min="8201" max="8201" width="9.140625" style="491"/>
    <col min="8202" max="8202" width="16.140625" style="491" customWidth="1"/>
    <col min="8203" max="8203" width="34.140625" style="491" customWidth="1"/>
    <col min="8204" max="8448" width="9.140625" style="491"/>
    <col min="8449" max="8449" width="4.5703125" style="491" customWidth="1"/>
    <col min="8450" max="8450" width="42.7109375" style="491" customWidth="1"/>
    <col min="8451" max="8451" width="29.28515625" style="491" customWidth="1"/>
    <col min="8452" max="8452" width="12.28515625" style="491" customWidth="1"/>
    <col min="8453" max="8453" width="15.85546875" style="491" customWidth="1"/>
    <col min="8454" max="8454" width="4" style="491" customWidth="1"/>
    <col min="8455" max="8455" width="9.140625" style="491"/>
    <col min="8456" max="8456" width="1.5703125" style="491" customWidth="1"/>
    <col min="8457" max="8457" width="9.140625" style="491"/>
    <col min="8458" max="8458" width="16.140625" style="491" customWidth="1"/>
    <col min="8459" max="8459" width="34.140625" style="491" customWidth="1"/>
    <col min="8460" max="8704" width="9.140625" style="491"/>
    <col min="8705" max="8705" width="4.5703125" style="491" customWidth="1"/>
    <col min="8706" max="8706" width="42.7109375" style="491" customWidth="1"/>
    <col min="8707" max="8707" width="29.28515625" style="491" customWidth="1"/>
    <col min="8708" max="8708" width="12.28515625" style="491" customWidth="1"/>
    <col min="8709" max="8709" width="15.85546875" style="491" customWidth="1"/>
    <col min="8710" max="8710" width="4" style="491" customWidth="1"/>
    <col min="8711" max="8711" width="9.140625" style="491"/>
    <col min="8712" max="8712" width="1.5703125" style="491" customWidth="1"/>
    <col min="8713" max="8713" width="9.140625" style="491"/>
    <col min="8714" max="8714" width="16.140625" style="491" customWidth="1"/>
    <col min="8715" max="8715" width="34.140625" style="491" customWidth="1"/>
    <col min="8716" max="8960" width="9.140625" style="491"/>
    <col min="8961" max="8961" width="4.5703125" style="491" customWidth="1"/>
    <col min="8962" max="8962" width="42.7109375" style="491" customWidth="1"/>
    <col min="8963" max="8963" width="29.28515625" style="491" customWidth="1"/>
    <col min="8964" max="8964" width="12.28515625" style="491" customWidth="1"/>
    <col min="8965" max="8965" width="15.85546875" style="491" customWidth="1"/>
    <col min="8966" max="8966" width="4" style="491" customWidth="1"/>
    <col min="8967" max="8967" width="9.140625" style="491"/>
    <col min="8968" max="8968" width="1.5703125" style="491" customWidth="1"/>
    <col min="8969" max="8969" width="9.140625" style="491"/>
    <col min="8970" max="8970" width="16.140625" style="491" customWidth="1"/>
    <col min="8971" max="8971" width="34.140625" style="491" customWidth="1"/>
    <col min="8972" max="9216" width="9.140625" style="491"/>
    <col min="9217" max="9217" width="4.5703125" style="491" customWidth="1"/>
    <col min="9218" max="9218" width="42.7109375" style="491" customWidth="1"/>
    <col min="9219" max="9219" width="29.28515625" style="491" customWidth="1"/>
    <col min="9220" max="9220" width="12.28515625" style="491" customWidth="1"/>
    <col min="9221" max="9221" width="15.85546875" style="491" customWidth="1"/>
    <col min="9222" max="9222" width="4" style="491" customWidth="1"/>
    <col min="9223" max="9223" width="9.140625" style="491"/>
    <col min="9224" max="9224" width="1.5703125" style="491" customWidth="1"/>
    <col min="9225" max="9225" width="9.140625" style="491"/>
    <col min="9226" max="9226" width="16.140625" style="491" customWidth="1"/>
    <col min="9227" max="9227" width="34.140625" style="491" customWidth="1"/>
    <col min="9228" max="9472" width="9.140625" style="491"/>
    <col min="9473" max="9473" width="4.5703125" style="491" customWidth="1"/>
    <col min="9474" max="9474" width="42.7109375" style="491" customWidth="1"/>
    <col min="9475" max="9475" width="29.28515625" style="491" customWidth="1"/>
    <col min="9476" max="9476" width="12.28515625" style="491" customWidth="1"/>
    <col min="9477" max="9477" width="15.85546875" style="491" customWidth="1"/>
    <col min="9478" max="9478" width="4" style="491" customWidth="1"/>
    <col min="9479" max="9479" width="9.140625" style="491"/>
    <col min="9480" max="9480" width="1.5703125" style="491" customWidth="1"/>
    <col min="9481" max="9481" width="9.140625" style="491"/>
    <col min="9482" max="9482" width="16.140625" style="491" customWidth="1"/>
    <col min="9483" max="9483" width="34.140625" style="491" customWidth="1"/>
    <col min="9484" max="9728" width="9.140625" style="491"/>
    <col min="9729" max="9729" width="4.5703125" style="491" customWidth="1"/>
    <col min="9730" max="9730" width="42.7109375" style="491" customWidth="1"/>
    <col min="9731" max="9731" width="29.28515625" style="491" customWidth="1"/>
    <col min="9732" max="9732" width="12.28515625" style="491" customWidth="1"/>
    <col min="9733" max="9733" width="15.85546875" style="491" customWidth="1"/>
    <col min="9734" max="9734" width="4" style="491" customWidth="1"/>
    <col min="9735" max="9735" width="9.140625" style="491"/>
    <col min="9736" max="9736" width="1.5703125" style="491" customWidth="1"/>
    <col min="9737" max="9737" width="9.140625" style="491"/>
    <col min="9738" max="9738" width="16.140625" style="491" customWidth="1"/>
    <col min="9739" max="9739" width="34.140625" style="491" customWidth="1"/>
    <col min="9740" max="9984" width="9.140625" style="491"/>
    <col min="9985" max="9985" width="4.5703125" style="491" customWidth="1"/>
    <col min="9986" max="9986" width="42.7109375" style="491" customWidth="1"/>
    <col min="9987" max="9987" width="29.28515625" style="491" customWidth="1"/>
    <col min="9988" max="9988" width="12.28515625" style="491" customWidth="1"/>
    <col min="9989" max="9989" width="15.85546875" style="491" customWidth="1"/>
    <col min="9990" max="9990" width="4" style="491" customWidth="1"/>
    <col min="9991" max="9991" width="9.140625" style="491"/>
    <col min="9992" max="9992" width="1.5703125" style="491" customWidth="1"/>
    <col min="9993" max="9993" width="9.140625" style="491"/>
    <col min="9994" max="9994" width="16.140625" style="491" customWidth="1"/>
    <col min="9995" max="9995" width="34.140625" style="491" customWidth="1"/>
    <col min="9996" max="10240" width="9.140625" style="491"/>
    <col min="10241" max="10241" width="4.5703125" style="491" customWidth="1"/>
    <col min="10242" max="10242" width="42.7109375" style="491" customWidth="1"/>
    <col min="10243" max="10243" width="29.28515625" style="491" customWidth="1"/>
    <col min="10244" max="10244" width="12.28515625" style="491" customWidth="1"/>
    <col min="10245" max="10245" width="15.85546875" style="491" customWidth="1"/>
    <col min="10246" max="10246" width="4" style="491" customWidth="1"/>
    <col min="10247" max="10247" width="9.140625" style="491"/>
    <col min="10248" max="10248" width="1.5703125" style="491" customWidth="1"/>
    <col min="10249" max="10249" width="9.140625" style="491"/>
    <col min="10250" max="10250" width="16.140625" style="491" customWidth="1"/>
    <col min="10251" max="10251" width="34.140625" style="491" customWidth="1"/>
    <col min="10252" max="10496" width="9.140625" style="491"/>
    <col min="10497" max="10497" width="4.5703125" style="491" customWidth="1"/>
    <col min="10498" max="10498" width="42.7109375" style="491" customWidth="1"/>
    <col min="10499" max="10499" width="29.28515625" style="491" customWidth="1"/>
    <col min="10500" max="10500" width="12.28515625" style="491" customWidth="1"/>
    <col min="10501" max="10501" width="15.85546875" style="491" customWidth="1"/>
    <col min="10502" max="10502" width="4" style="491" customWidth="1"/>
    <col min="10503" max="10503" width="9.140625" style="491"/>
    <col min="10504" max="10504" width="1.5703125" style="491" customWidth="1"/>
    <col min="10505" max="10505" width="9.140625" style="491"/>
    <col min="10506" max="10506" width="16.140625" style="491" customWidth="1"/>
    <col min="10507" max="10507" width="34.140625" style="491" customWidth="1"/>
    <col min="10508" max="10752" width="9.140625" style="491"/>
    <col min="10753" max="10753" width="4.5703125" style="491" customWidth="1"/>
    <col min="10754" max="10754" width="42.7109375" style="491" customWidth="1"/>
    <col min="10755" max="10755" width="29.28515625" style="491" customWidth="1"/>
    <col min="10756" max="10756" width="12.28515625" style="491" customWidth="1"/>
    <col min="10757" max="10757" width="15.85546875" style="491" customWidth="1"/>
    <col min="10758" max="10758" width="4" style="491" customWidth="1"/>
    <col min="10759" max="10759" width="9.140625" style="491"/>
    <col min="10760" max="10760" width="1.5703125" style="491" customWidth="1"/>
    <col min="10761" max="10761" width="9.140625" style="491"/>
    <col min="10762" max="10762" width="16.140625" style="491" customWidth="1"/>
    <col min="10763" max="10763" width="34.140625" style="491" customWidth="1"/>
    <col min="10764" max="11008" width="9.140625" style="491"/>
    <col min="11009" max="11009" width="4.5703125" style="491" customWidth="1"/>
    <col min="11010" max="11010" width="42.7109375" style="491" customWidth="1"/>
    <col min="11011" max="11011" width="29.28515625" style="491" customWidth="1"/>
    <col min="11012" max="11012" width="12.28515625" style="491" customWidth="1"/>
    <col min="11013" max="11013" width="15.85546875" style="491" customWidth="1"/>
    <col min="11014" max="11014" width="4" style="491" customWidth="1"/>
    <col min="11015" max="11015" width="9.140625" style="491"/>
    <col min="11016" max="11016" width="1.5703125" style="491" customWidth="1"/>
    <col min="11017" max="11017" width="9.140625" style="491"/>
    <col min="11018" max="11018" width="16.140625" style="491" customWidth="1"/>
    <col min="11019" max="11019" width="34.140625" style="491" customWidth="1"/>
    <col min="11020" max="11264" width="9.140625" style="491"/>
    <col min="11265" max="11265" width="4.5703125" style="491" customWidth="1"/>
    <col min="11266" max="11266" width="42.7109375" style="491" customWidth="1"/>
    <col min="11267" max="11267" width="29.28515625" style="491" customWidth="1"/>
    <col min="11268" max="11268" width="12.28515625" style="491" customWidth="1"/>
    <col min="11269" max="11269" width="15.85546875" style="491" customWidth="1"/>
    <col min="11270" max="11270" width="4" style="491" customWidth="1"/>
    <col min="11271" max="11271" width="9.140625" style="491"/>
    <col min="11272" max="11272" width="1.5703125" style="491" customWidth="1"/>
    <col min="11273" max="11273" width="9.140625" style="491"/>
    <col min="11274" max="11274" width="16.140625" style="491" customWidth="1"/>
    <col min="11275" max="11275" width="34.140625" style="491" customWidth="1"/>
    <col min="11276" max="11520" width="9.140625" style="491"/>
    <col min="11521" max="11521" width="4.5703125" style="491" customWidth="1"/>
    <col min="11522" max="11522" width="42.7109375" style="491" customWidth="1"/>
    <col min="11523" max="11523" width="29.28515625" style="491" customWidth="1"/>
    <col min="11524" max="11524" width="12.28515625" style="491" customWidth="1"/>
    <col min="11525" max="11525" width="15.85546875" style="491" customWidth="1"/>
    <col min="11526" max="11526" width="4" style="491" customWidth="1"/>
    <col min="11527" max="11527" width="9.140625" style="491"/>
    <col min="11528" max="11528" width="1.5703125" style="491" customWidth="1"/>
    <col min="11529" max="11529" width="9.140625" style="491"/>
    <col min="11530" max="11530" width="16.140625" style="491" customWidth="1"/>
    <col min="11531" max="11531" width="34.140625" style="491" customWidth="1"/>
    <col min="11532" max="11776" width="9.140625" style="491"/>
    <col min="11777" max="11777" width="4.5703125" style="491" customWidth="1"/>
    <col min="11778" max="11778" width="42.7109375" style="491" customWidth="1"/>
    <col min="11779" max="11779" width="29.28515625" style="491" customWidth="1"/>
    <col min="11780" max="11780" width="12.28515625" style="491" customWidth="1"/>
    <col min="11781" max="11781" width="15.85546875" style="491" customWidth="1"/>
    <col min="11782" max="11782" width="4" style="491" customWidth="1"/>
    <col min="11783" max="11783" width="9.140625" style="491"/>
    <col min="11784" max="11784" width="1.5703125" style="491" customWidth="1"/>
    <col min="11785" max="11785" width="9.140625" style="491"/>
    <col min="11786" max="11786" width="16.140625" style="491" customWidth="1"/>
    <col min="11787" max="11787" width="34.140625" style="491" customWidth="1"/>
    <col min="11788" max="12032" width="9.140625" style="491"/>
    <col min="12033" max="12033" width="4.5703125" style="491" customWidth="1"/>
    <col min="12034" max="12034" width="42.7109375" style="491" customWidth="1"/>
    <col min="12035" max="12035" width="29.28515625" style="491" customWidth="1"/>
    <col min="12036" max="12036" width="12.28515625" style="491" customWidth="1"/>
    <col min="12037" max="12037" width="15.85546875" style="491" customWidth="1"/>
    <col min="12038" max="12038" width="4" style="491" customWidth="1"/>
    <col min="12039" max="12039" width="9.140625" style="491"/>
    <col min="12040" max="12040" width="1.5703125" style="491" customWidth="1"/>
    <col min="12041" max="12041" width="9.140625" style="491"/>
    <col min="12042" max="12042" width="16.140625" style="491" customWidth="1"/>
    <col min="12043" max="12043" width="34.140625" style="491" customWidth="1"/>
    <col min="12044" max="12288" width="9.140625" style="491"/>
    <col min="12289" max="12289" width="4.5703125" style="491" customWidth="1"/>
    <col min="12290" max="12290" width="42.7109375" style="491" customWidth="1"/>
    <col min="12291" max="12291" width="29.28515625" style="491" customWidth="1"/>
    <col min="12292" max="12292" width="12.28515625" style="491" customWidth="1"/>
    <col min="12293" max="12293" width="15.85546875" style="491" customWidth="1"/>
    <col min="12294" max="12294" width="4" style="491" customWidth="1"/>
    <col min="12295" max="12295" width="9.140625" style="491"/>
    <col min="12296" max="12296" width="1.5703125" style="491" customWidth="1"/>
    <col min="12297" max="12297" width="9.140625" style="491"/>
    <col min="12298" max="12298" width="16.140625" style="491" customWidth="1"/>
    <col min="12299" max="12299" width="34.140625" style="491" customWidth="1"/>
    <col min="12300" max="12544" width="9.140625" style="491"/>
    <col min="12545" max="12545" width="4.5703125" style="491" customWidth="1"/>
    <col min="12546" max="12546" width="42.7109375" style="491" customWidth="1"/>
    <col min="12547" max="12547" width="29.28515625" style="491" customWidth="1"/>
    <col min="12548" max="12548" width="12.28515625" style="491" customWidth="1"/>
    <col min="12549" max="12549" width="15.85546875" style="491" customWidth="1"/>
    <col min="12550" max="12550" width="4" style="491" customWidth="1"/>
    <col min="12551" max="12551" width="9.140625" style="491"/>
    <col min="12552" max="12552" width="1.5703125" style="491" customWidth="1"/>
    <col min="12553" max="12553" width="9.140625" style="491"/>
    <col min="12554" max="12554" width="16.140625" style="491" customWidth="1"/>
    <col min="12555" max="12555" width="34.140625" style="491" customWidth="1"/>
    <col min="12556" max="12800" width="9.140625" style="491"/>
    <col min="12801" max="12801" width="4.5703125" style="491" customWidth="1"/>
    <col min="12802" max="12802" width="42.7109375" style="491" customWidth="1"/>
    <col min="12803" max="12803" width="29.28515625" style="491" customWidth="1"/>
    <col min="12804" max="12804" width="12.28515625" style="491" customWidth="1"/>
    <col min="12805" max="12805" width="15.85546875" style="491" customWidth="1"/>
    <col min="12806" max="12806" width="4" style="491" customWidth="1"/>
    <col min="12807" max="12807" width="9.140625" style="491"/>
    <col min="12808" max="12808" width="1.5703125" style="491" customWidth="1"/>
    <col min="12809" max="12809" width="9.140625" style="491"/>
    <col min="12810" max="12810" width="16.140625" style="491" customWidth="1"/>
    <col min="12811" max="12811" width="34.140625" style="491" customWidth="1"/>
    <col min="12812" max="13056" width="9.140625" style="491"/>
    <col min="13057" max="13057" width="4.5703125" style="491" customWidth="1"/>
    <col min="13058" max="13058" width="42.7109375" style="491" customWidth="1"/>
    <col min="13059" max="13059" width="29.28515625" style="491" customWidth="1"/>
    <col min="13060" max="13060" width="12.28515625" style="491" customWidth="1"/>
    <col min="13061" max="13061" width="15.85546875" style="491" customWidth="1"/>
    <col min="13062" max="13062" width="4" style="491" customWidth="1"/>
    <col min="13063" max="13063" width="9.140625" style="491"/>
    <col min="13064" max="13064" width="1.5703125" style="491" customWidth="1"/>
    <col min="13065" max="13065" width="9.140625" style="491"/>
    <col min="13066" max="13066" width="16.140625" style="491" customWidth="1"/>
    <col min="13067" max="13067" width="34.140625" style="491" customWidth="1"/>
    <col min="13068" max="13312" width="9.140625" style="491"/>
    <col min="13313" max="13313" width="4.5703125" style="491" customWidth="1"/>
    <col min="13314" max="13314" width="42.7109375" style="491" customWidth="1"/>
    <col min="13315" max="13315" width="29.28515625" style="491" customWidth="1"/>
    <col min="13316" max="13316" width="12.28515625" style="491" customWidth="1"/>
    <col min="13317" max="13317" width="15.85546875" style="491" customWidth="1"/>
    <col min="13318" max="13318" width="4" style="491" customWidth="1"/>
    <col min="13319" max="13319" width="9.140625" style="491"/>
    <col min="13320" max="13320" width="1.5703125" style="491" customWidth="1"/>
    <col min="13321" max="13321" width="9.140625" style="491"/>
    <col min="13322" max="13322" width="16.140625" style="491" customWidth="1"/>
    <col min="13323" max="13323" width="34.140625" style="491" customWidth="1"/>
    <col min="13324" max="13568" width="9.140625" style="491"/>
    <col min="13569" max="13569" width="4.5703125" style="491" customWidth="1"/>
    <col min="13570" max="13570" width="42.7109375" style="491" customWidth="1"/>
    <col min="13571" max="13571" width="29.28515625" style="491" customWidth="1"/>
    <col min="13572" max="13572" width="12.28515625" style="491" customWidth="1"/>
    <col min="13573" max="13573" width="15.85546875" style="491" customWidth="1"/>
    <col min="13574" max="13574" width="4" style="491" customWidth="1"/>
    <col min="13575" max="13575" width="9.140625" style="491"/>
    <col min="13576" max="13576" width="1.5703125" style="491" customWidth="1"/>
    <col min="13577" max="13577" width="9.140625" style="491"/>
    <col min="13578" max="13578" width="16.140625" style="491" customWidth="1"/>
    <col min="13579" max="13579" width="34.140625" style="491" customWidth="1"/>
    <col min="13580" max="13824" width="9.140625" style="491"/>
    <col min="13825" max="13825" width="4.5703125" style="491" customWidth="1"/>
    <col min="13826" max="13826" width="42.7109375" style="491" customWidth="1"/>
    <col min="13827" max="13827" width="29.28515625" style="491" customWidth="1"/>
    <col min="13828" max="13828" width="12.28515625" style="491" customWidth="1"/>
    <col min="13829" max="13829" width="15.85546875" style="491" customWidth="1"/>
    <col min="13830" max="13830" width="4" style="491" customWidth="1"/>
    <col min="13831" max="13831" width="9.140625" style="491"/>
    <col min="13832" max="13832" width="1.5703125" style="491" customWidth="1"/>
    <col min="13833" max="13833" width="9.140625" style="491"/>
    <col min="13834" max="13834" width="16.140625" style="491" customWidth="1"/>
    <col min="13835" max="13835" width="34.140625" style="491" customWidth="1"/>
    <col min="13836" max="14080" width="9.140625" style="491"/>
    <col min="14081" max="14081" width="4.5703125" style="491" customWidth="1"/>
    <col min="14082" max="14082" width="42.7109375" style="491" customWidth="1"/>
    <col min="14083" max="14083" width="29.28515625" style="491" customWidth="1"/>
    <col min="14084" max="14084" width="12.28515625" style="491" customWidth="1"/>
    <col min="14085" max="14085" width="15.85546875" style="491" customWidth="1"/>
    <col min="14086" max="14086" width="4" style="491" customWidth="1"/>
    <col min="14087" max="14087" width="9.140625" style="491"/>
    <col min="14088" max="14088" width="1.5703125" style="491" customWidth="1"/>
    <col min="14089" max="14089" width="9.140625" style="491"/>
    <col min="14090" max="14090" width="16.140625" style="491" customWidth="1"/>
    <col min="14091" max="14091" width="34.140625" style="491" customWidth="1"/>
    <col min="14092" max="14336" width="9.140625" style="491"/>
    <col min="14337" max="14337" width="4.5703125" style="491" customWidth="1"/>
    <col min="14338" max="14338" width="42.7109375" style="491" customWidth="1"/>
    <col min="14339" max="14339" width="29.28515625" style="491" customWidth="1"/>
    <col min="14340" max="14340" width="12.28515625" style="491" customWidth="1"/>
    <col min="14341" max="14341" width="15.85546875" style="491" customWidth="1"/>
    <col min="14342" max="14342" width="4" style="491" customWidth="1"/>
    <col min="14343" max="14343" width="9.140625" style="491"/>
    <col min="14344" max="14344" width="1.5703125" style="491" customWidth="1"/>
    <col min="14345" max="14345" width="9.140625" style="491"/>
    <col min="14346" max="14346" width="16.140625" style="491" customWidth="1"/>
    <col min="14347" max="14347" width="34.140625" style="491" customWidth="1"/>
    <col min="14348" max="14592" width="9.140625" style="491"/>
    <col min="14593" max="14593" width="4.5703125" style="491" customWidth="1"/>
    <col min="14594" max="14594" width="42.7109375" style="491" customWidth="1"/>
    <col min="14595" max="14595" width="29.28515625" style="491" customWidth="1"/>
    <col min="14596" max="14596" width="12.28515625" style="491" customWidth="1"/>
    <col min="14597" max="14597" width="15.85546875" style="491" customWidth="1"/>
    <col min="14598" max="14598" width="4" style="491" customWidth="1"/>
    <col min="14599" max="14599" width="9.140625" style="491"/>
    <col min="14600" max="14600" width="1.5703125" style="491" customWidth="1"/>
    <col min="14601" max="14601" width="9.140625" style="491"/>
    <col min="14602" max="14602" width="16.140625" style="491" customWidth="1"/>
    <col min="14603" max="14603" width="34.140625" style="491" customWidth="1"/>
    <col min="14604" max="14848" width="9.140625" style="491"/>
    <col min="14849" max="14849" width="4.5703125" style="491" customWidth="1"/>
    <col min="14850" max="14850" width="42.7109375" style="491" customWidth="1"/>
    <col min="14851" max="14851" width="29.28515625" style="491" customWidth="1"/>
    <col min="14852" max="14852" width="12.28515625" style="491" customWidth="1"/>
    <col min="14853" max="14853" width="15.85546875" style="491" customWidth="1"/>
    <col min="14854" max="14854" width="4" style="491" customWidth="1"/>
    <col min="14855" max="14855" width="9.140625" style="491"/>
    <col min="14856" max="14856" width="1.5703125" style="491" customWidth="1"/>
    <col min="14857" max="14857" width="9.140625" style="491"/>
    <col min="14858" max="14858" width="16.140625" style="491" customWidth="1"/>
    <col min="14859" max="14859" width="34.140625" style="491" customWidth="1"/>
    <col min="14860" max="15104" width="9.140625" style="491"/>
    <col min="15105" max="15105" width="4.5703125" style="491" customWidth="1"/>
    <col min="15106" max="15106" width="42.7109375" style="491" customWidth="1"/>
    <col min="15107" max="15107" width="29.28515625" style="491" customWidth="1"/>
    <col min="15108" max="15108" width="12.28515625" style="491" customWidth="1"/>
    <col min="15109" max="15109" width="15.85546875" style="491" customWidth="1"/>
    <col min="15110" max="15110" width="4" style="491" customWidth="1"/>
    <col min="15111" max="15111" width="9.140625" style="491"/>
    <col min="15112" max="15112" width="1.5703125" style="491" customWidth="1"/>
    <col min="15113" max="15113" width="9.140625" style="491"/>
    <col min="15114" max="15114" width="16.140625" style="491" customWidth="1"/>
    <col min="15115" max="15115" width="34.140625" style="491" customWidth="1"/>
    <col min="15116" max="15360" width="9.140625" style="491"/>
    <col min="15361" max="15361" width="4.5703125" style="491" customWidth="1"/>
    <col min="15362" max="15362" width="42.7109375" style="491" customWidth="1"/>
    <col min="15363" max="15363" width="29.28515625" style="491" customWidth="1"/>
    <col min="15364" max="15364" width="12.28515625" style="491" customWidth="1"/>
    <col min="15365" max="15365" width="15.85546875" style="491" customWidth="1"/>
    <col min="15366" max="15366" width="4" style="491" customWidth="1"/>
    <col min="15367" max="15367" width="9.140625" style="491"/>
    <col min="15368" max="15368" width="1.5703125" style="491" customWidth="1"/>
    <col min="15369" max="15369" width="9.140625" style="491"/>
    <col min="15370" max="15370" width="16.140625" style="491" customWidth="1"/>
    <col min="15371" max="15371" width="34.140625" style="491" customWidth="1"/>
    <col min="15372" max="15616" width="9.140625" style="491"/>
    <col min="15617" max="15617" width="4.5703125" style="491" customWidth="1"/>
    <col min="15618" max="15618" width="42.7109375" style="491" customWidth="1"/>
    <col min="15619" max="15619" width="29.28515625" style="491" customWidth="1"/>
    <col min="15620" max="15620" width="12.28515625" style="491" customWidth="1"/>
    <col min="15621" max="15621" width="15.85546875" style="491" customWidth="1"/>
    <col min="15622" max="15622" width="4" style="491" customWidth="1"/>
    <col min="15623" max="15623" width="9.140625" style="491"/>
    <col min="15624" max="15624" width="1.5703125" style="491" customWidth="1"/>
    <col min="15625" max="15625" width="9.140625" style="491"/>
    <col min="15626" max="15626" width="16.140625" style="491" customWidth="1"/>
    <col min="15627" max="15627" width="34.140625" style="491" customWidth="1"/>
    <col min="15628" max="15872" width="9.140625" style="491"/>
    <col min="15873" max="15873" width="4.5703125" style="491" customWidth="1"/>
    <col min="15874" max="15874" width="42.7109375" style="491" customWidth="1"/>
    <col min="15875" max="15875" width="29.28515625" style="491" customWidth="1"/>
    <col min="15876" max="15876" width="12.28515625" style="491" customWidth="1"/>
    <col min="15877" max="15877" width="15.85546875" style="491" customWidth="1"/>
    <col min="15878" max="15878" width="4" style="491" customWidth="1"/>
    <col min="15879" max="15879" width="9.140625" style="491"/>
    <col min="15880" max="15880" width="1.5703125" style="491" customWidth="1"/>
    <col min="15881" max="15881" width="9.140625" style="491"/>
    <col min="15882" max="15882" width="16.140625" style="491" customWidth="1"/>
    <col min="15883" max="15883" width="34.140625" style="491" customWidth="1"/>
    <col min="15884" max="16128" width="9.140625" style="491"/>
    <col min="16129" max="16129" width="4.5703125" style="491" customWidth="1"/>
    <col min="16130" max="16130" width="42.7109375" style="491" customWidth="1"/>
    <col min="16131" max="16131" width="29.28515625" style="491" customWidth="1"/>
    <col min="16132" max="16132" width="12.28515625" style="491" customWidth="1"/>
    <col min="16133" max="16133" width="15.85546875" style="491" customWidth="1"/>
    <col min="16134" max="16134" width="4" style="491" customWidth="1"/>
    <col min="16135" max="16135" width="9.140625" style="491"/>
    <col min="16136" max="16136" width="1.5703125" style="491" customWidth="1"/>
    <col min="16137" max="16137" width="9.140625" style="491"/>
    <col min="16138" max="16138" width="16.140625" style="491" customWidth="1"/>
    <col min="16139" max="16139" width="34.140625" style="491" customWidth="1"/>
    <col min="16140" max="16384" width="9.140625" style="491"/>
  </cols>
  <sheetData>
    <row r="1" spans="1:10" ht="16.5">
      <c r="A1" s="787" t="s">
        <v>7</v>
      </c>
      <c r="B1" s="787"/>
      <c r="C1" s="787"/>
      <c r="D1" s="787"/>
      <c r="E1" s="787"/>
      <c r="F1" s="787"/>
      <c r="G1" s="787"/>
      <c r="H1" s="787"/>
      <c r="I1" s="787"/>
      <c r="J1" s="787"/>
    </row>
    <row r="2" spans="1:10" ht="15.75">
      <c r="A2" s="788" t="s">
        <v>457</v>
      </c>
      <c r="B2" s="788"/>
      <c r="C2" s="788"/>
      <c r="D2" s="788"/>
      <c r="E2" s="788"/>
      <c r="F2" s="788"/>
      <c r="G2" s="788"/>
      <c r="H2" s="788"/>
      <c r="I2" s="788"/>
      <c r="J2" s="788"/>
    </row>
    <row r="3" spans="1:10" ht="48.75" customHeight="1">
      <c r="A3" s="789" t="s">
        <v>374</v>
      </c>
      <c r="B3" s="789"/>
      <c r="C3" s="790" t="str">
        <f>Сводная!C4</f>
        <v>«Реконструкция «ВЛ-110кВ «Двина-1,2» в г. Архангельске Архангельской области в объеме переустройства опор №26 и №27 (Общество с ограниченной ответственностью «Автодороги», ОЗУ-00057А/21 от 21.03.2022) (0,675 км)</v>
      </c>
      <c r="D3" s="790"/>
      <c r="E3" s="790"/>
      <c r="F3" s="790"/>
      <c r="G3" s="790"/>
      <c r="H3" s="790"/>
      <c r="I3" s="790"/>
      <c r="J3" s="790"/>
    </row>
    <row r="4" spans="1:10" s="494" customFormat="1" ht="17.25" customHeight="1">
      <c r="A4" s="492"/>
      <c r="B4" s="492"/>
      <c r="C4" s="493"/>
      <c r="D4" s="493"/>
      <c r="E4" s="493"/>
      <c r="F4" s="493"/>
      <c r="G4" s="493"/>
      <c r="H4" s="493"/>
      <c r="I4" s="493"/>
      <c r="J4" s="493"/>
    </row>
    <row r="5" spans="1:10" s="494" customFormat="1" ht="17.25" customHeight="1">
      <c r="A5" s="791" t="s">
        <v>365</v>
      </c>
      <c r="B5" s="791"/>
      <c r="C5" s="781">
        <f>Сводная!C6</f>
        <v>0</v>
      </c>
      <c r="D5" s="781"/>
      <c r="E5" s="781"/>
      <c r="F5" s="781"/>
      <c r="G5" s="781"/>
      <c r="H5" s="781"/>
      <c r="I5" s="781"/>
      <c r="J5" s="781"/>
    </row>
    <row r="6" spans="1:10" s="494" customFormat="1" ht="12.75" customHeight="1">
      <c r="A6" s="495"/>
      <c r="B6" s="495"/>
      <c r="C6" s="496"/>
      <c r="D6" s="496"/>
      <c r="E6" s="496"/>
      <c r="F6" s="496"/>
      <c r="G6" s="496"/>
      <c r="H6" s="496"/>
      <c r="I6" s="496"/>
      <c r="J6" s="496"/>
    </row>
    <row r="7" spans="1:10" s="494" customFormat="1" ht="27.75" customHeight="1">
      <c r="A7" s="780" t="s">
        <v>364</v>
      </c>
      <c r="B7" s="780"/>
      <c r="C7" s="781" t="str">
        <f>Сводная!C8</f>
        <v>ПАО «Россети Северо-Запад»</v>
      </c>
      <c r="D7" s="781"/>
      <c r="E7" s="781"/>
      <c r="F7" s="781"/>
      <c r="G7" s="781"/>
      <c r="H7" s="781"/>
      <c r="I7" s="781"/>
      <c r="J7" s="781"/>
    </row>
    <row r="8" spans="1:10" s="494" customFormat="1" ht="30.75" customHeight="1">
      <c r="A8" s="496"/>
      <c r="B8" s="496"/>
      <c r="C8" s="496"/>
      <c r="D8" s="496"/>
      <c r="E8" s="496"/>
      <c r="F8" s="496"/>
      <c r="G8" s="496"/>
      <c r="H8" s="496"/>
      <c r="I8" s="496"/>
      <c r="J8" s="496"/>
    </row>
    <row r="9" spans="1:10" s="494" customFormat="1" ht="54" customHeight="1">
      <c r="A9" s="497" t="s">
        <v>8</v>
      </c>
      <c r="B9" s="497" t="s">
        <v>363</v>
      </c>
      <c r="C9" s="782" t="s">
        <v>362</v>
      </c>
      <c r="D9" s="782"/>
      <c r="E9" s="782" t="s">
        <v>361</v>
      </c>
      <c r="F9" s="782"/>
      <c r="G9" s="782"/>
      <c r="H9" s="782"/>
      <c r="I9" s="782"/>
      <c r="J9" s="497" t="s">
        <v>360</v>
      </c>
    </row>
    <row r="10" spans="1:10" s="494" customFormat="1" ht="13.5" customHeight="1">
      <c r="A10" s="783" t="s">
        <v>225</v>
      </c>
      <c r="B10" s="783"/>
      <c r="C10" s="783"/>
      <c r="D10" s="783"/>
      <c r="E10" s="783"/>
      <c r="F10" s="783"/>
      <c r="G10" s="783"/>
      <c r="H10" s="783"/>
      <c r="I10" s="783"/>
      <c r="J10" s="783"/>
    </row>
    <row r="11" spans="1:10" s="494" customFormat="1" ht="13.5" customHeight="1">
      <c r="A11" s="784" t="s">
        <v>425</v>
      </c>
      <c r="B11" s="785"/>
      <c r="C11" s="785"/>
      <c r="D11" s="785"/>
      <c r="E11" s="786"/>
      <c r="F11" s="786"/>
      <c r="G11" s="786"/>
      <c r="H11" s="786"/>
      <c r="I11" s="786"/>
      <c r="J11" s="785"/>
    </row>
    <row r="12" spans="1:10" s="494" customFormat="1" ht="15.75">
      <c r="A12" s="768">
        <v>1</v>
      </c>
      <c r="B12" s="770" t="s">
        <v>211</v>
      </c>
      <c r="C12" s="516" t="s">
        <v>438</v>
      </c>
      <c r="D12" s="501">
        <v>4.5999999999999996</v>
      </c>
      <c r="E12" s="509">
        <f>D12</f>
        <v>4.5999999999999996</v>
      </c>
      <c r="F12" s="510" t="s">
        <v>283</v>
      </c>
      <c r="G12" s="511">
        <v>2</v>
      </c>
      <c r="H12" s="512" t="s">
        <v>283</v>
      </c>
      <c r="I12" s="511"/>
      <c r="J12" s="764">
        <f>D12*D13</f>
        <v>9.1999999999999993</v>
      </c>
    </row>
    <row r="13" spans="1:10" s="494" customFormat="1" ht="15.75">
      <c r="A13" s="777"/>
      <c r="B13" s="778"/>
      <c r="C13" s="516" t="s">
        <v>426</v>
      </c>
      <c r="D13" s="513">
        <v>2</v>
      </c>
      <c r="E13" s="502"/>
      <c r="F13" s="503"/>
      <c r="G13" s="517"/>
      <c r="H13" s="518"/>
      <c r="I13" s="517"/>
      <c r="J13" s="779"/>
    </row>
    <row r="14" spans="1:10" s="494" customFormat="1" ht="24" customHeight="1">
      <c r="A14" s="768">
        <v>2</v>
      </c>
      <c r="B14" s="770" t="s">
        <v>427</v>
      </c>
      <c r="C14" s="500" t="s">
        <v>428</v>
      </c>
      <c r="D14" s="501">
        <v>7.6</v>
      </c>
      <c r="E14" s="509">
        <f>D14</f>
        <v>7.6</v>
      </c>
      <c r="F14" s="510" t="s">
        <v>283</v>
      </c>
      <c r="G14" s="511">
        <v>2</v>
      </c>
      <c r="H14" s="520" t="s">
        <v>283</v>
      </c>
      <c r="I14" s="519"/>
      <c r="J14" s="764">
        <f>D14*D15</f>
        <v>15.2</v>
      </c>
    </row>
    <row r="15" spans="1:10" s="494" customFormat="1" ht="27" customHeight="1">
      <c r="A15" s="777"/>
      <c r="B15" s="778"/>
      <c r="C15" s="500" t="s">
        <v>214</v>
      </c>
      <c r="D15" s="506">
        <v>2</v>
      </c>
      <c r="E15" s="502"/>
      <c r="F15" s="503"/>
      <c r="G15" s="504"/>
      <c r="H15" s="505"/>
      <c r="I15" s="504"/>
      <c r="J15" s="779"/>
    </row>
    <row r="16" spans="1:10" s="494" customFormat="1" ht="15.75">
      <c r="A16" s="768">
        <f>A14+1</f>
        <v>3</v>
      </c>
      <c r="B16" s="770" t="s">
        <v>212</v>
      </c>
      <c r="C16" s="500" t="s">
        <v>429</v>
      </c>
      <c r="D16" s="501">
        <v>6.9</v>
      </c>
      <c r="E16" s="509">
        <f>D16</f>
        <v>6.9</v>
      </c>
      <c r="F16" s="510" t="s">
        <v>283</v>
      </c>
      <c r="G16" s="511">
        <f>D17</f>
        <v>2</v>
      </c>
      <c r="H16" s="520"/>
      <c r="I16" s="519"/>
      <c r="J16" s="772">
        <f>ROUND(E16*G16,2)</f>
        <v>13.8</v>
      </c>
    </row>
    <row r="17" spans="1:11" s="494" customFormat="1" ht="48" customHeight="1">
      <c r="A17" s="769"/>
      <c r="B17" s="771"/>
      <c r="C17" s="500" t="s">
        <v>214</v>
      </c>
      <c r="D17" s="506">
        <v>2</v>
      </c>
      <c r="E17" s="514"/>
      <c r="F17" s="507"/>
      <c r="G17" s="521"/>
      <c r="H17" s="522"/>
      <c r="I17" s="521"/>
      <c r="J17" s="773"/>
      <c r="K17" s="523"/>
    </row>
    <row r="18" spans="1:11" s="494" customFormat="1" ht="15.75">
      <c r="A18" s="768">
        <f>A16+1</f>
        <v>4</v>
      </c>
      <c r="B18" s="770" t="s">
        <v>213</v>
      </c>
      <c r="C18" s="500" t="s">
        <v>430</v>
      </c>
      <c r="D18" s="501">
        <v>9.6999999999999993</v>
      </c>
      <c r="E18" s="509">
        <f>D18</f>
        <v>9.6999999999999993</v>
      </c>
      <c r="F18" s="510" t="s">
        <v>283</v>
      </c>
      <c r="G18" s="511">
        <f>D19</f>
        <v>2</v>
      </c>
      <c r="H18" s="520"/>
      <c r="I18" s="519"/>
      <c r="J18" s="524">
        <f>E18*G18</f>
        <v>19.399999999999999</v>
      </c>
      <c r="K18" s="523"/>
    </row>
    <row r="19" spans="1:11" s="494" customFormat="1" ht="65.25" customHeight="1">
      <c r="A19" s="769"/>
      <c r="B19" s="771"/>
      <c r="C19" s="500" t="s">
        <v>214</v>
      </c>
      <c r="D19" s="506">
        <v>2</v>
      </c>
      <c r="E19" s="514"/>
      <c r="F19" s="507"/>
      <c r="G19" s="521"/>
      <c r="H19" s="522"/>
      <c r="I19" s="521"/>
      <c r="J19" s="525"/>
      <c r="K19" s="523"/>
    </row>
    <row r="20" spans="1:11" s="494" customFormat="1" ht="15.75">
      <c r="A20" s="768">
        <f>A18+1</f>
        <v>5</v>
      </c>
      <c r="B20" s="770" t="s">
        <v>215</v>
      </c>
      <c r="C20" s="516" t="s">
        <v>439</v>
      </c>
      <c r="D20" s="501">
        <v>18.8</v>
      </c>
      <c r="E20" s="509">
        <f>D20</f>
        <v>18.8</v>
      </c>
      <c r="F20" s="510" t="s">
        <v>283</v>
      </c>
      <c r="G20" s="511">
        <v>2</v>
      </c>
      <c r="H20" s="512"/>
      <c r="I20" s="511"/>
      <c r="J20" s="772">
        <f>ROUND(E20*G20,2)</f>
        <v>37.6</v>
      </c>
      <c r="K20" s="523"/>
    </row>
    <row r="21" spans="1:11" s="494" customFormat="1" ht="15.75">
      <c r="A21" s="769"/>
      <c r="B21" s="771"/>
      <c r="C21" s="516" t="s">
        <v>214</v>
      </c>
      <c r="D21" s="513">
        <v>2</v>
      </c>
      <c r="E21" s="514"/>
      <c r="F21" s="507"/>
      <c r="G21" s="515"/>
      <c r="H21" s="508"/>
      <c r="I21" s="515"/>
      <c r="J21" s="773"/>
      <c r="K21" s="523"/>
    </row>
    <row r="22" spans="1:11" s="494" customFormat="1" ht="15.75">
      <c r="A22" s="768">
        <f>A20+1</f>
        <v>6</v>
      </c>
      <c r="B22" s="770" t="s">
        <v>216</v>
      </c>
      <c r="C22" s="516" t="s">
        <v>440</v>
      </c>
      <c r="D22" s="501">
        <v>37.700000000000003</v>
      </c>
      <c r="E22" s="509">
        <f>D22</f>
        <v>37.700000000000003</v>
      </c>
      <c r="F22" s="510" t="s">
        <v>283</v>
      </c>
      <c r="G22" s="511">
        <f>D23</f>
        <v>2</v>
      </c>
      <c r="H22" s="512"/>
      <c r="I22" s="511"/>
      <c r="J22" s="772">
        <f>ROUND(E22*G22,2)</f>
        <v>75.400000000000006</v>
      </c>
      <c r="K22" s="523"/>
    </row>
    <row r="23" spans="1:11" s="494" customFormat="1" ht="15.75">
      <c r="A23" s="769"/>
      <c r="B23" s="771"/>
      <c r="C23" s="516" t="s">
        <v>214</v>
      </c>
      <c r="D23" s="513">
        <v>2</v>
      </c>
      <c r="E23" s="514"/>
      <c r="F23" s="507"/>
      <c r="G23" s="515"/>
      <c r="H23" s="508"/>
      <c r="I23" s="515"/>
      <c r="J23" s="773"/>
    </row>
    <row r="24" spans="1:11" s="494" customFormat="1" ht="15" customHeight="1">
      <c r="A24" s="597">
        <v>7</v>
      </c>
      <c r="B24" s="526" t="s">
        <v>347</v>
      </c>
      <c r="C24" s="499"/>
      <c r="D24" s="499"/>
      <c r="E24" s="499"/>
      <c r="F24" s="499"/>
      <c r="G24" s="499"/>
      <c r="H24" s="499"/>
      <c r="I24" s="499"/>
      <c r="J24" s="527">
        <f>SUM(J12:J23)</f>
        <v>170.60000000000002</v>
      </c>
    </row>
    <row r="25" spans="1:11" s="494" customFormat="1" ht="62.25" customHeight="1">
      <c r="A25" s="528">
        <v>8</v>
      </c>
      <c r="B25" s="498" t="s">
        <v>404</v>
      </c>
      <c r="C25" s="528" t="s">
        <v>431</v>
      </c>
      <c r="D25" s="529">
        <v>8.7499999999999994E-2</v>
      </c>
      <c r="E25" s="530">
        <f>J24</f>
        <v>170.60000000000002</v>
      </c>
      <c r="F25" s="531" t="s">
        <v>283</v>
      </c>
      <c r="G25" s="532">
        <f>D25</f>
        <v>8.7499999999999994E-2</v>
      </c>
      <c r="H25" s="533"/>
      <c r="I25" s="534"/>
      <c r="J25" s="527">
        <f>ROUND(E25*G25,2)</f>
        <v>14.93</v>
      </c>
    </row>
    <row r="26" spans="1:11" s="494" customFormat="1" ht="78.75" customHeight="1">
      <c r="A26" s="528">
        <v>9</v>
      </c>
      <c r="B26" s="535" t="s">
        <v>441</v>
      </c>
      <c r="C26" s="528" t="s">
        <v>432</v>
      </c>
      <c r="D26" s="529">
        <v>0.19600000000000001</v>
      </c>
      <c r="E26" s="536">
        <f>J24+J25</f>
        <v>185.53000000000003</v>
      </c>
      <c r="F26" s="537" t="s">
        <v>283</v>
      </c>
      <c r="G26" s="538">
        <v>0.36399999999999999</v>
      </c>
      <c r="H26" s="539"/>
      <c r="I26" s="540"/>
      <c r="J26" s="527">
        <f>E26*D26</f>
        <v>36.363880000000009</v>
      </c>
    </row>
    <row r="27" spans="1:11" s="494" customFormat="1" ht="15" customHeight="1">
      <c r="A27" s="598">
        <v>10</v>
      </c>
      <c r="B27" s="774" t="s">
        <v>433</v>
      </c>
      <c r="C27" s="775"/>
      <c r="D27" s="775"/>
      <c r="E27" s="775"/>
      <c r="F27" s="775"/>
      <c r="G27" s="775"/>
      <c r="H27" s="775"/>
      <c r="I27" s="776"/>
      <c r="J27" s="527">
        <f>SUM(J24:J26)</f>
        <v>221.89388000000002</v>
      </c>
    </row>
    <row r="28" spans="1:11" s="494" customFormat="1" ht="20.25" customHeight="1">
      <c r="A28" s="756">
        <v>11</v>
      </c>
      <c r="B28" s="754" t="s">
        <v>442</v>
      </c>
      <c r="C28" s="568" t="s">
        <v>217</v>
      </c>
      <c r="D28" s="574">
        <v>58.3</v>
      </c>
      <c r="E28" s="570">
        <f>D28</f>
        <v>58.3</v>
      </c>
      <c r="F28" s="510" t="s">
        <v>283</v>
      </c>
      <c r="G28" s="543">
        <f>D29</f>
        <v>2</v>
      </c>
      <c r="H28" s="544"/>
      <c r="I28" s="571"/>
      <c r="J28" s="764">
        <f>D28*D29</f>
        <v>116.6</v>
      </c>
    </row>
    <row r="29" spans="1:11" s="494" customFormat="1" ht="24" customHeight="1">
      <c r="A29" s="757"/>
      <c r="B29" s="755"/>
      <c r="C29" s="575" t="s">
        <v>214</v>
      </c>
      <c r="D29" s="578">
        <v>2</v>
      </c>
      <c r="E29" s="572"/>
      <c r="F29" s="507"/>
      <c r="G29" s="547"/>
      <c r="H29" s="546"/>
      <c r="I29" s="573"/>
      <c r="J29" s="765"/>
    </row>
    <row r="30" spans="1:11" ht="29.25" customHeight="1">
      <c r="A30" s="756">
        <v>12</v>
      </c>
      <c r="B30" s="758" t="s">
        <v>218</v>
      </c>
      <c r="C30" s="568" t="s">
        <v>219</v>
      </c>
      <c r="D30" s="579">
        <v>500</v>
      </c>
      <c r="E30" s="570">
        <f>D30</f>
        <v>500</v>
      </c>
      <c r="F30" s="510" t="s">
        <v>283</v>
      </c>
      <c r="G30" s="511">
        <f>D31</f>
        <v>1</v>
      </c>
      <c r="H30" s="512"/>
      <c r="I30" s="580"/>
      <c r="J30" s="766">
        <f>D30*D31</f>
        <v>500</v>
      </c>
    </row>
    <row r="31" spans="1:11" ht="33.75" customHeight="1">
      <c r="A31" s="757"/>
      <c r="B31" s="759"/>
      <c r="C31" s="577" t="s">
        <v>443</v>
      </c>
      <c r="D31" s="569">
        <v>1</v>
      </c>
      <c r="E31" s="581"/>
      <c r="F31" s="507"/>
      <c r="G31" s="515"/>
      <c r="H31" s="508"/>
      <c r="I31" s="582"/>
      <c r="J31" s="767"/>
    </row>
    <row r="32" spans="1:11" ht="39" customHeight="1">
      <c r="A32" s="595">
        <v>13</v>
      </c>
      <c r="B32" s="585" t="s">
        <v>220</v>
      </c>
      <c r="C32" s="576" t="s">
        <v>221</v>
      </c>
      <c r="D32" s="584">
        <v>0.2</v>
      </c>
      <c r="E32" s="587">
        <f>J28</f>
        <v>116.6</v>
      </c>
      <c r="F32" s="551" t="s">
        <v>283</v>
      </c>
      <c r="G32" s="588">
        <f>D32</f>
        <v>0.2</v>
      </c>
      <c r="H32" s="553"/>
      <c r="I32" s="589"/>
      <c r="J32" s="586">
        <f>E32*G32</f>
        <v>23.32</v>
      </c>
    </row>
    <row r="33" spans="1:15" ht="96" customHeight="1">
      <c r="A33" s="596">
        <v>14</v>
      </c>
      <c r="B33" s="590" t="s">
        <v>222</v>
      </c>
      <c r="C33" s="583" t="s">
        <v>223</v>
      </c>
      <c r="D33" s="569">
        <v>80</v>
      </c>
      <c r="E33" s="502">
        <v>80</v>
      </c>
      <c r="F33" s="503" t="s">
        <v>283</v>
      </c>
      <c r="G33" s="517">
        <v>1</v>
      </c>
      <c r="H33" s="518"/>
      <c r="I33" s="517"/>
      <c r="J33" s="545">
        <f>E33*G33</f>
        <v>80</v>
      </c>
    </row>
    <row r="34" spans="1:15" ht="68.25" customHeight="1">
      <c r="A34" s="594">
        <v>15</v>
      </c>
      <c r="B34" s="548" t="s">
        <v>434</v>
      </c>
      <c r="C34" s="500" t="s">
        <v>106</v>
      </c>
      <c r="D34" s="549">
        <v>0.21</v>
      </c>
      <c r="E34" s="550">
        <f>SUM(J28:J33)</f>
        <v>719.92000000000007</v>
      </c>
      <c r="F34" s="551" t="s">
        <v>283</v>
      </c>
      <c r="G34" s="552">
        <f>D34</f>
        <v>0.21</v>
      </c>
      <c r="H34" s="555"/>
      <c r="I34" s="552"/>
      <c r="J34" s="554">
        <f>ROUND(E34*G34,2)</f>
        <v>151.18</v>
      </c>
    </row>
    <row r="35" spans="1:15" s="494" customFormat="1" ht="15" customHeight="1">
      <c r="A35" s="597">
        <v>16</v>
      </c>
      <c r="B35" s="760" t="s">
        <v>444</v>
      </c>
      <c r="C35" s="760"/>
      <c r="D35" s="760"/>
      <c r="E35" s="760"/>
      <c r="F35" s="760"/>
      <c r="G35" s="760"/>
      <c r="H35" s="760"/>
      <c r="I35" s="761"/>
      <c r="J35" s="527">
        <f>SUM(J28:J34)</f>
        <v>871.10000000000014</v>
      </c>
    </row>
    <row r="36" spans="1:15" s="494" customFormat="1" ht="16.5" customHeight="1">
      <c r="A36" s="597">
        <v>17</v>
      </c>
      <c r="B36" s="498" t="s">
        <v>337</v>
      </c>
      <c r="C36" s="528" t="s">
        <v>435</v>
      </c>
      <c r="D36" s="541">
        <v>0.1</v>
      </c>
      <c r="E36" s="556">
        <f>J35</f>
        <v>871.10000000000014</v>
      </c>
      <c r="F36" s="557" t="s">
        <v>283</v>
      </c>
      <c r="G36" s="558">
        <f>D36</f>
        <v>0.1</v>
      </c>
      <c r="H36" s="557"/>
      <c r="I36" s="557"/>
      <c r="J36" s="527"/>
    </row>
    <row r="37" spans="1:15" s="494" customFormat="1" ht="16.5" customHeight="1">
      <c r="A37" s="597">
        <v>18</v>
      </c>
      <c r="B37" s="762" t="s">
        <v>436</v>
      </c>
      <c r="C37" s="763"/>
      <c r="D37" s="498"/>
      <c r="E37" s="557"/>
      <c r="F37" s="557"/>
      <c r="G37" s="557"/>
      <c r="H37" s="557"/>
      <c r="I37" s="559"/>
      <c r="J37" s="560">
        <f>J27+J35+J36</f>
        <v>1092.9938800000002</v>
      </c>
      <c r="L37" s="591"/>
      <c r="M37" s="591"/>
      <c r="N37" s="591"/>
      <c r="O37" s="591"/>
    </row>
    <row r="38" spans="1:15" s="494" customFormat="1" ht="15" customHeight="1">
      <c r="A38" s="597">
        <v>19</v>
      </c>
      <c r="B38" s="762" t="s">
        <v>334</v>
      </c>
      <c r="C38" s="763"/>
      <c r="D38" s="542"/>
      <c r="E38" s="561">
        <f>J37</f>
        <v>1092.9938800000002</v>
      </c>
      <c r="F38" s="557" t="s">
        <v>283</v>
      </c>
      <c r="G38" s="557">
        <v>1.1000000000000001</v>
      </c>
      <c r="H38" s="557"/>
      <c r="I38" s="559"/>
      <c r="J38" s="562">
        <f>E38*1.25</f>
        <v>1366.2423500000002</v>
      </c>
      <c r="L38" s="591"/>
      <c r="M38" s="591"/>
      <c r="N38" s="591"/>
      <c r="O38" s="591"/>
    </row>
    <row r="39" spans="1:15" s="494" customFormat="1" ht="39.75" customHeight="1">
      <c r="A39" s="597">
        <v>20</v>
      </c>
      <c r="B39" s="563" t="s">
        <v>335</v>
      </c>
      <c r="C39" s="460" t="s">
        <v>333</v>
      </c>
      <c r="D39" s="542">
        <v>4.8899999999999997</v>
      </c>
      <c r="E39" s="561">
        <f>J38</f>
        <v>1366.2423500000002</v>
      </c>
      <c r="F39" s="557" t="s">
        <v>283</v>
      </c>
      <c r="G39" s="557">
        <v>11.37</v>
      </c>
      <c r="H39" s="557"/>
      <c r="I39" s="559"/>
      <c r="J39" s="564">
        <f>E39*G39</f>
        <v>15534.175519500001</v>
      </c>
      <c r="L39" s="591"/>
      <c r="M39" s="591"/>
      <c r="N39" s="592"/>
      <c r="O39" s="591"/>
    </row>
    <row r="40" spans="1:15" ht="34.5" customHeight="1">
      <c r="A40" s="597">
        <v>21</v>
      </c>
      <c r="B40" s="565" t="s">
        <v>485</v>
      </c>
      <c r="C40" s="460" t="s">
        <v>486</v>
      </c>
      <c r="D40" s="566">
        <v>60.01</v>
      </c>
      <c r="E40" s="561">
        <f>J38</f>
        <v>1366.2423500000002</v>
      </c>
      <c r="F40" s="557" t="s">
        <v>283</v>
      </c>
      <c r="G40" s="557">
        <v>60.01</v>
      </c>
      <c r="H40" s="557"/>
      <c r="I40" s="559"/>
      <c r="J40" s="567">
        <f>ROUND(E40*G40,2)</f>
        <v>81988.2</v>
      </c>
      <c r="L40" s="593"/>
      <c r="M40" s="593"/>
      <c r="N40" s="593"/>
      <c r="O40" s="593"/>
    </row>
    <row r="41" spans="1:15">
      <c r="E41" s="491" t="s">
        <v>437</v>
      </c>
      <c r="L41" s="593"/>
      <c r="M41" s="593"/>
      <c r="N41" s="593"/>
      <c r="O41" s="593"/>
    </row>
    <row r="42" spans="1:15" ht="15">
      <c r="A42" s="472" t="s">
        <v>265</v>
      </c>
      <c r="B42" s="468"/>
      <c r="C42" s="473"/>
      <c r="D42" s="474"/>
      <c r="E42" s="475"/>
      <c r="F42" s="475"/>
      <c r="L42" s="593"/>
      <c r="M42" s="593"/>
      <c r="N42" s="593"/>
      <c r="O42" s="593"/>
    </row>
    <row r="43" spans="1:15" ht="15">
      <c r="A43" s="476"/>
      <c r="B43" s="468"/>
      <c r="C43" s="477" t="s">
        <v>267</v>
      </c>
      <c r="D43" s="470"/>
      <c r="E43" s="478"/>
      <c r="F43" s="478"/>
      <c r="L43" s="593"/>
      <c r="M43" s="593"/>
      <c r="N43" s="593"/>
      <c r="O43" s="593"/>
    </row>
    <row r="44" spans="1:15" ht="15">
      <c r="A44" s="476"/>
      <c r="B44" s="468"/>
      <c r="C44" s="476"/>
      <c r="D44" s="470"/>
      <c r="E44" s="475"/>
      <c r="F44" s="479"/>
      <c r="L44" s="593"/>
      <c r="M44" s="593"/>
      <c r="N44" s="593"/>
      <c r="O44" s="593"/>
    </row>
    <row r="45" spans="1:15" ht="15">
      <c r="A45" s="472" t="s">
        <v>268</v>
      </c>
      <c r="B45" s="468"/>
      <c r="C45" s="473"/>
      <c r="D45" s="474"/>
      <c r="E45" s="475"/>
      <c r="F45" s="475"/>
      <c r="L45" s="593"/>
      <c r="M45" s="593"/>
      <c r="N45" s="593"/>
      <c r="O45" s="593"/>
    </row>
    <row r="46" spans="1:15" ht="15">
      <c r="A46" s="476"/>
      <c r="B46" s="476"/>
      <c r="C46" s="477" t="s">
        <v>267</v>
      </c>
      <c r="D46" s="478"/>
      <c r="E46" s="478"/>
      <c r="F46" s="478"/>
      <c r="L46" s="593"/>
      <c r="M46" s="188"/>
      <c r="N46" s="593"/>
      <c r="O46" s="593"/>
    </row>
    <row r="47" spans="1:15" ht="15">
      <c r="A47" s="476"/>
      <c r="B47" s="468"/>
      <c r="C47" s="476"/>
      <c r="D47" s="476"/>
      <c r="E47" s="476"/>
      <c r="F47" s="470"/>
      <c r="L47" s="593"/>
      <c r="M47" s="593"/>
      <c r="N47" s="593"/>
      <c r="O47" s="593"/>
    </row>
    <row r="48" spans="1:15" ht="15">
      <c r="A48" s="472" t="s">
        <v>331</v>
      </c>
      <c r="B48" s="468"/>
      <c r="C48" s="473"/>
      <c r="D48" s="474"/>
      <c r="E48" s="472"/>
      <c r="F48" s="470"/>
      <c r="L48" s="593"/>
      <c r="M48" s="187"/>
      <c r="N48" s="593"/>
      <c r="O48" s="593"/>
    </row>
    <row r="49" spans="1:15" ht="15">
      <c r="A49" s="476"/>
      <c r="B49" s="476"/>
      <c r="C49" s="477" t="s">
        <v>267</v>
      </c>
      <c r="D49" s="478"/>
      <c r="E49" s="476"/>
      <c r="F49" s="470"/>
      <c r="L49" s="593"/>
      <c r="M49" s="593"/>
      <c r="N49" s="593"/>
      <c r="O49" s="593"/>
    </row>
    <row r="50" spans="1:15" ht="15">
      <c r="A50" s="472"/>
      <c r="B50" s="468"/>
      <c r="C50" s="475"/>
      <c r="D50" s="480"/>
      <c r="E50" s="481"/>
      <c r="F50" s="479"/>
    </row>
    <row r="51" spans="1:15" ht="15">
      <c r="A51" s="476"/>
      <c r="B51" s="468"/>
      <c r="C51" s="648"/>
      <c r="D51" s="648"/>
      <c r="E51" s="648"/>
      <c r="F51" s="648"/>
    </row>
    <row r="52" spans="1:15" ht="15">
      <c r="A52" s="643" t="s">
        <v>273</v>
      </c>
      <c r="B52" s="643"/>
      <c r="C52" s="643"/>
      <c r="D52" s="482"/>
      <c r="E52" s="468"/>
      <c r="F52" s="470"/>
    </row>
  </sheetData>
  <mergeCells count="41">
    <mergeCell ref="A1:J1"/>
    <mergeCell ref="A2:J2"/>
    <mergeCell ref="A3:B3"/>
    <mergeCell ref="C3:J3"/>
    <mergeCell ref="A5:B5"/>
    <mergeCell ref="C5:J5"/>
    <mergeCell ref="A12:A13"/>
    <mergeCell ref="B12:B13"/>
    <mergeCell ref="J12:J13"/>
    <mergeCell ref="A7:B7"/>
    <mergeCell ref="C7:J7"/>
    <mergeCell ref="C9:D9"/>
    <mergeCell ref="E9:I9"/>
    <mergeCell ref="A10:J10"/>
    <mergeCell ref="A11:J11"/>
    <mergeCell ref="A14:A15"/>
    <mergeCell ref="B14:B15"/>
    <mergeCell ref="J14:J15"/>
    <mergeCell ref="A16:A17"/>
    <mergeCell ref="B16:B17"/>
    <mergeCell ref="J16:J17"/>
    <mergeCell ref="J28:J29"/>
    <mergeCell ref="J30:J31"/>
    <mergeCell ref="A18:A19"/>
    <mergeCell ref="B18:B19"/>
    <mergeCell ref="A20:A21"/>
    <mergeCell ref="B20:B21"/>
    <mergeCell ref="J20:J21"/>
    <mergeCell ref="A22:A23"/>
    <mergeCell ref="B22:B23"/>
    <mergeCell ref="J22:J23"/>
    <mergeCell ref="B27:I27"/>
    <mergeCell ref="A52:C52"/>
    <mergeCell ref="B28:B29"/>
    <mergeCell ref="A28:A29"/>
    <mergeCell ref="B30:B31"/>
    <mergeCell ref="A30:A31"/>
    <mergeCell ref="B35:I35"/>
    <mergeCell ref="B37:C37"/>
    <mergeCell ref="B38:C38"/>
    <mergeCell ref="C51:F51"/>
  </mergeCells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view="pageBreakPreview" topLeftCell="A16" zoomScale="115" zoomScaleNormal="100" zoomScaleSheetLayoutView="115" workbookViewId="0">
      <selection activeCell="L33" sqref="L33"/>
    </sheetView>
  </sheetViews>
  <sheetFormatPr defaultRowHeight="15"/>
  <cols>
    <col min="1" max="1" width="6.140625" style="238" customWidth="1"/>
    <col min="2" max="3" width="9.140625" style="238"/>
    <col min="4" max="4" width="16.140625" style="238" customWidth="1"/>
    <col min="5" max="5" width="15.28515625" style="238" customWidth="1"/>
    <col min="6" max="6" width="12.28515625" style="238" customWidth="1"/>
    <col min="7" max="7" width="16.85546875" style="238" customWidth="1"/>
    <col min="8" max="8" width="8.42578125" style="238" customWidth="1"/>
    <col min="9" max="9" width="4.5703125" style="238" customWidth="1"/>
    <col min="10" max="10" width="9.140625" style="238" customWidth="1"/>
    <col min="11" max="11" width="5.5703125" style="238" customWidth="1"/>
    <col min="12" max="12" width="12.85546875" style="238" customWidth="1"/>
    <col min="13" max="259" width="9.140625" style="238"/>
    <col min="260" max="260" width="7.140625" style="238" customWidth="1"/>
    <col min="261" max="262" width="9.140625" style="238"/>
    <col min="263" max="263" width="16.140625" style="238" customWidth="1"/>
    <col min="264" max="264" width="15.28515625" style="238" customWidth="1"/>
    <col min="265" max="265" width="12.28515625" style="238" customWidth="1"/>
    <col min="266" max="266" width="16.85546875" style="238" customWidth="1"/>
    <col min="267" max="267" width="14.140625" style="238" customWidth="1"/>
    <col min="268" max="268" width="12.85546875" style="238" customWidth="1"/>
    <col min="269" max="515" width="9.140625" style="238"/>
    <col min="516" max="516" width="7.140625" style="238" customWidth="1"/>
    <col min="517" max="518" width="9.140625" style="238"/>
    <col min="519" max="519" width="16.140625" style="238" customWidth="1"/>
    <col min="520" max="520" width="15.28515625" style="238" customWidth="1"/>
    <col min="521" max="521" width="12.28515625" style="238" customWidth="1"/>
    <col min="522" max="522" width="16.85546875" style="238" customWidth="1"/>
    <col min="523" max="523" width="14.140625" style="238" customWidth="1"/>
    <col min="524" max="524" width="12.85546875" style="238" customWidth="1"/>
    <col min="525" max="771" width="9.140625" style="238"/>
    <col min="772" max="772" width="7.140625" style="238" customWidth="1"/>
    <col min="773" max="774" width="9.140625" style="238"/>
    <col min="775" max="775" width="16.140625" style="238" customWidth="1"/>
    <col min="776" max="776" width="15.28515625" style="238" customWidth="1"/>
    <col min="777" max="777" width="12.28515625" style="238" customWidth="1"/>
    <col min="778" max="778" width="16.85546875" style="238" customWidth="1"/>
    <col min="779" max="779" width="14.140625" style="238" customWidth="1"/>
    <col min="780" max="780" width="12.85546875" style="238" customWidth="1"/>
    <col min="781" max="1027" width="9.140625" style="238"/>
    <col min="1028" max="1028" width="7.140625" style="238" customWidth="1"/>
    <col min="1029" max="1030" width="9.140625" style="238"/>
    <col min="1031" max="1031" width="16.140625" style="238" customWidth="1"/>
    <col min="1032" max="1032" width="15.28515625" style="238" customWidth="1"/>
    <col min="1033" max="1033" width="12.28515625" style="238" customWidth="1"/>
    <col min="1034" max="1034" width="16.85546875" style="238" customWidth="1"/>
    <col min="1035" max="1035" width="14.140625" style="238" customWidth="1"/>
    <col min="1036" max="1036" width="12.85546875" style="238" customWidth="1"/>
    <col min="1037" max="1283" width="9.140625" style="238"/>
    <col min="1284" max="1284" width="7.140625" style="238" customWidth="1"/>
    <col min="1285" max="1286" width="9.140625" style="238"/>
    <col min="1287" max="1287" width="16.140625" style="238" customWidth="1"/>
    <col min="1288" max="1288" width="15.28515625" style="238" customWidth="1"/>
    <col min="1289" max="1289" width="12.28515625" style="238" customWidth="1"/>
    <col min="1290" max="1290" width="16.85546875" style="238" customWidth="1"/>
    <col min="1291" max="1291" width="14.140625" style="238" customWidth="1"/>
    <col min="1292" max="1292" width="12.85546875" style="238" customWidth="1"/>
    <col min="1293" max="1539" width="9.140625" style="238"/>
    <col min="1540" max="1540" width="7.140625" style="238" customWidth="1"/>
    <col min="1541" max="1542" width="9.140625" style="238"/>
    <col min="1543" max="1543" width="16.140625" style="238" customWidth="1"/>
    <col min="1544" max="1544" width="15.28515625" style="238" customWidth="1"/>
    <col min="1545" max="1545" width="12.28515625" style="238" customWidth="1"/>
    <col min="1546" max="1546" width="16.85546875" style="238" customWidth="1"/>
    <col min="1547" max="1547" width="14.140625" style="238" customWidth="1"/>
    <col min="1548" max="1548" width="12.85546875" style="238" customWidth="1"/>
    <col min="1549" max="1795" width="9.140625" style="238"/>
    <col min="1796" max="1796" width="7.140625" style="238" customWidth="1"/>
    <col min="1797" max="1798" width="9.140625" style="238"/>
    <col min="1799" max="1799" width="16.140625" style="238" customWidth="1"/>
    <col min="1800" max="1800" width="15.28515625" style="238" customWidth="1"/>
    <col min="1801" max="1801" width="12.28515625" style="238" customWidth="1"/>
    <col min="1802" max="1802" width="16.85546875" style="238" customWidth="1"/>
    <col min="1803" max="1803" width="14.140625" style="238" customWidth="1"/>
    <col min="1804" max="1804" width="12.85546875" style="238" customWidth="1"/>
    <col min="1805" max="2051" width="9.140625" style="238"/>
    <col min="2052" max="2052" width="7.140625" style="238" customWidth="1"/>
    <col min="2053" max="2054" width="9.140625" style="238"/>
    <col min="2055" max="2055" width="16.140625" style="238" customWidth="1"/>
    <col min="2056" max="2056" width="15.28515625" style="238" customWidth="1"/>
    <col min="2057" max="2057" width="12.28515625" style="238" customWidth="1"/>
    <col min="2058" max="2058" width="16.85546875" style="238" customWidth="1"/>
    <col min="2059" max="2059" width="14.140625" style="238" customWidth="1"/>
    <col min="2060" max="2060" width="12.85546875" style="238" customWidth="1"/>
    <col min="2061" max="2307" width="9.140625" style="238"/>
    <col min="2308" max="2308" width="7.140625" style="238" customWidth="1"/>
    <col min="2309" max="2310" width="9.140625" style="238"/>
    <col min="2311" max="2311" width="16.140625" style="238" customWidth="1"/>
    <col min="2312" max="2312" width="15.28515625" style="238" customWidth="1"/>
    <col min="2313" max="2313" width="12.28515625" style="238" customWidth="1"/>
    <col min="2314" max="2314" width="16.85546875" style="238" customWidth="1"/>
    <col min="2315" max="2315" width="14.140625" style="238" customWidth="1"/>
    <col min="2316" max="2316" width="12.85546875" style="238" customWidth="1"/>
    <col min="2317" max="2563" width="9.140625" style="238"/>
    <col min="2564" max="2564" width="7.140625" style="238" customWidth="1"/>
    <col min="2565" max="2566" width="9.140625" style="238"/>
    <col min="2567" max="2567" width="16.140625" style="238" customWidth="1"/>
    <col min="2568" max="2568" width="15.28515625" style="238" customWidth="1"/>
    <col min="2569" max="2569" width="12.28515625" style="238" customWidth="1"/>
    <col min="2570" max="2570" width="16.85546875" style="238" customWidth="1"/>
    <col min="2571" max="2571" width="14.140625" style="238" customWidth="1"/>
    <col min="2572" max="2572" width="12.85546875" style="238" customWidth="1"/>
    <col min="2573" max="2819" width="9.140625" style="238"/>
    <col min="2820" max="2820" width="7.140625" style="238" customWidth="1"/>
    <col min="2821" max="2822" width="9.140625" style="238"/>
    <col min="2823" max="2823" width="16.140625" style="238" customWidth="1"/>
    <col min="2824" max="2824" width="15.28515625" style="238" customWidth="1"/>
    <col min="2825" max="2825" width="12.28515625" style="238" customWidth="1"/>
    <col min="2826" max="2826" width="16.85546875" style="238" customWidth="1"/>
    <col min="2827" max="2827" width="14.140625" style="238" customWidth="1"/>
    <col min="2828" max="2828" width="12.85546875" style="238" customWidth="1"/>
    <col min="2829" max="3075" width="9.140625" style="238"/>
    <col min="3076" max="3076" width="7.140625" style="238" customWidth="1"/>
    <col min="3077" max="3078" width="9.140625" style="238"/>
    <col min="3079" max="3079" width="16.140625" style="238" customWidth="1"/>
    <col min="3080" max="3080" width="15.28515625" style="238" customWidth="1"/>
    <col min="3081" max="3081" width="12.28515625" style="238" customWidth="1"/>
    <col min="3082" max="3082" width="16.85546875" style="238" customWidth="1"/>
    <col min="3083" max="3083" width="14.140625" style="238" customWidth="1"/>
    <col min="3084" max="3084" width="12.85546875" style="238" customWidth="1"/>
    <col min="3085" max="3331" width="9.140625" style="238"/>
    <col min="3332" max="3332" width="7.140625" style="238" customWidth="1"/>
    <col min="3333" max="3334" width="9.140625" style="238"/>
    <col min="3335" max="3335" width="16.140625" style="238" customWidth="1"/>
    <col min="3336" max="3336" width="15.28515625" style="238" customWidth="1"/>
    <col min="3337" max="3337" width="12.28515625" style="238" customWidth="1"/>
    <col min="3338" max="3338" width="16.85546875" style="238" customWidth="1"/>
    <col min="3339" max="3339" width="14.140625" style="238" customWidth="1"/>
    <col min="3340" max="3340" width="12.85546875" style="238" customWidth="1"/>
    <col min="3341" max="3587" width="9.140625" style="238"/>
    <col min="3588" max="3588" width="7.140625" style="238" customWidth="1"/>
    <col min="3589" max="3590" width="9.140625" style="238"/>
    <col min="3591" max="3591" width="16.140625" style="238" customWidth="1"/>
    <col min="3592" max="3592" width="15.28515625" style="238" customWidth="1"/>
    <col min="3593" max="3593" width="12.28515625" style="238" customWidth="1"/>
    <col min="3594" max="3594" width="16.85546875" style="238" customWidth="1"/>
    <col min="3595" max="3595" width="14.140625" style="238" customWidth="1"/>
    <col min="3596" max="3596" width="12.85546875" style="238" customWidth="1"/>
    <col min="3597" max="3843" width="9.140625" style="238"/>
    <col min="3844" max="3844" width="7.140625" style="238" customWidth="1"/>
    <col min="3845" max="3846" width="9.140625" style="238"/>
    <col min="3847" max="3847" width="16.140625" style="238" customWidth="1"/>
    <col min="3848" max="3848" width="15.28515625" style="238" customWidth="1"/>
    <col min="3849" max="3849" width="12.28515625" style="238" customWidth="1"/>
    <col min="3850" max="3850" width="16.85546875" style="238" customWidth="1"/>
    <col min="3851" max="3851" width="14.140625" style="238" customWidth="1"/>
    <col min="3852" max="3852" width="12.85546875" style="238" customWidth="1"/>
    <col min="3853" max="4099" width="9.140625" style="238"/>
    <col min="4100" max="4100" width="7.140625" style="238" customWidth="1"/>
    <col min="4101" max="4102" width="9.140625" style="238"/>
    <col min="4103" max="4103" width="16.140625" style="238" customWidth="1"/>
    <col min="4104" max="4104" width="15.28515625" style="238" customWidth="1"/>
    <col min="4105" max="4105" width="12.28515625" style="238" customWidth="1"/>
    <col min="4106" max="4106" width="16.85546875" style="238" customWidth="1"/>
    <col min="4107" max="4107" width="14.140625" style="238" customWidth="1"/>
    <col min="4108" max="4108" width="12.85546875" style="238" customWidth="1"/>
    <col min="4109" max="4355" width="9.140625" style="238"/>
    <col min="4356" max="4356" width="7.140625" style="238" customWidth="1"/>
    <col min="4357" max="4358" width="9.140625" style="238"/>
    <col min="4359" max="4359" width="16.140625" style="238" customWidth="1"/>
    <col min="4360" max="4360" width="15.28515625" style="238" customWidth="1"/>
    <col min="4361" max="4361" width="12.28515625" style="238" customWidth="1"/>
    <col min="4362" max="4362" width="16.85546875" style="238" customWidth="1"/>
    <col min="4363" max="4363" width="14.140625" style="238" customWidth="1"/>
    <col min="4364" max="4364" width="12.85546875" style="238" customWidth="1"/>
    <col min="4365" max="4611" width="9.140625" style="238"/>
    <col min="4612" max="4612" width="7.140625" style="238" customWidth="1"/>
    <col min="4613" max="4614" width="9.140625" style="238"/>
    <col min="4615" max="4615" width="16.140625" style="238" customWidth="1"/>
    <col min="4616" max="4616" width="15.28515625" style="238" customWidth="1"/>
    <col min="4617" max="4617" width="12.28515625" style="238" customWidth="1"/>
    <col min="4618" max="4618" width="16.85546875" style="238" customWidth="1"/>
    <col min="4619" max="4619" width="14.140625" style="238" customWidth="1"/>
    <col min="4620" max="4620" width="12.85546875" style="238" customWidth="1"/>
    <col min="4621" max="4867" width="9.140625" style="238"/>
    <col min="4868" max="4868" width="7.140625" style="238" customWidth="1"/>
    <col min="4869" max="4870" width="9.140625" style="238"/>
    <col min="4871" max="4871" width="16.140625" style="238" customWidth="1"/>
    <col min="4872" max="4872" width="15.28515625" style="238" customWidth="1"/>
    <col min="4873" max="4873" width="12.28515625" style="238" customWidth="1"/>
    <col min="4874" max="4874" width="16.85546875" style="238" customWidth="1"/>
    <col min="4875" max="4875" width="14.140625" style="238" customWidth="1"/>
    <col min="4876" max="4876" width="12.85546875" style="238" customWidth="1"/>
    <col min="4877" max="5123" width="9.140625" style="238"/>
    <col min="5124" max="5124" width="7.140625" style="238" customWidth="1"/>
    <col min="5125" max="5126" width="9.140625" style="238"/>
    <col min="5127" max="5127" width="16.140625" style="238" customWidth="1"/>
    <col min="5128" max="5128" width="15.28515625" style="238" customWidth="1"/>
    <col min="5129" max="5129" width="12.28515625" style="238" customWidth="1"/>
    <col min="5130" max="5130" width="16.85546875" style="238" customWidth="1"/>
    <col min="5131" max="5131" width="14.140625" style="238" customWidth="1"/>
    <col min="5132" max="5132" width="12.85546875" style="238" customWidth="1"/>
    <col min="5133" max="5379" width="9.140625" style="238"/>
    <col min="5380" max="5380" width="7.140625" style="238" customWidth="1"/>
    <col min="5381" max="5382" width="9.140625" style="238"/>
    <col min="5383" max="5383" width="16.140625" style="238" customWidth="1"/>
    <col min="5384" max="5384" width="15.28515625" style="238" customWidth="1"/>
    <col min="5385" max="5385" width="12.28515625" style="238" customWidth="1"/>
    <col min="5386" max="5386" width="16.85546875" style="238" customWidth="1"/>
    <col min="5387" max="5387" width="14.140625" style="238" customWidth="1"/>
    <col min="5388" max="5388" width="12.85546875" style="238" customWidth="1"/>
    <col min="5389" max="5635" width="9.140625" style="238"/>
    <col min="5636" max="5636" width="7.140625" style="238" customWidth="1"/>
    <col min="5637" max="5638" width="9.140625" style="238"/>
    <col min="5639" max="5639" width="16.140625" style="238" customWidth="1"/>
    <col min="5640" max="5640" width="15.28515625" style="238" customWidth="1"/>
    <col min="5641" max="5641" width="12.28515625" style="238" customWidth="1"/>
    <col min="5642" max="5642" width="16.85546875" style="238" customWidth="1"/>
    <col min="5643" max="5643" width="14.140625" style="238" customWidth="1"/>
    <col min="5644" max="5644" width="12.85546875" style="238" customWidth="1"/>
    <col min="5645" max="5891" width="9.140625" style="238"/>
    <col min="5892" max="5892" width="7.140625" style="238" customWidth="1"/>
    <col min="5893" max="5894" width="9.140625" style="238"/>
    <col min="5895" max="5895" width="16.140625" style="238" customWidth="1"/>
    <col min="5896" max="5896" width="15.28515625" style="238" customWidth="1"/>
    <col min="5897" max="5897" width="12.28515625" style="238" customWidth="1"/>
    <col min="5898" max="5898" width="16.85546875" style="238" customWidth="1"/>
    <col min="5899" max="5899" width="14.140625" style="238" customWidth="1"/>
    <col min="5900" max="5900" width="12.85546875" style="238" customWidth="1"/>
    <col min="5901" max="6147" width="9.140625" style="238"/>
    <col min="6148" max="6148" width="7.140625" style="238" customWidth="1"/>
    <col min="6149" max="6150" width="9.140625" style="238"/>
    <col min="6151" max="6151" width="16.140625" style="238" customWidth="1"/>
    <col min="6152" max="6152" width="15.28515625" style="238" customWidth="1"/>
    <col min="6153" max="6153" width="12.28515625" style="238" customWidth="1"/>
    <col min="6154" max="6154" width="16.85546875" style="238" customWidth="1"/>
    <col min="6155" max="6155" width="14.140625" style="238" customWidth="1"/>
    <col min="6156" max="6156" width="12.85546875" style="238" customWidth="1"/>
    <col min="6157" max="6403" width="9.140625" style="238"/>
    <col min="6404" max="6404" width="7.140625" style="238" customWidth="1"/>
    <col min="6405" max="6406" width="9.140625" style="238"/>
    <col min="6407" max="6407" width="16.140625" style="238" customWidth="1"/>
    <col min="6408" max="6408" width="15.28515625" style="238" customWidth="1"/>
    <col min="6409" max="6409" width="12.28515625" style="238" customWidth="1"/>
    <col min="6410" max="6410" width="16.85546875" style="238" customWidth="1"/>
    <col min="6411" max="6411" width="14.140625" style="238" customWidth="1"/>
    <col min="6412" max="6412" width="12.85546875" style="238" customWidth="1"/>
    <col min="6413" max="6659" width="9.140625" style="238"/>
    <col min="6660" max="6660" width="7.140625" style="238" customWidth="1"/>
    <col min="6661" max="6662" width="9.140625" style="238"/>
    <col min="6663" max="6663" width="16.140625" style="238" customWidth="1"/>
    <col min="6664" max="6664" width="15.28515625" style="238" customWidth="1"/>
    <col min="6665" max="6665" width="12.28515625" style="238" customWidth="1"/>
    <col min="6666" max="6666" width="16.85546875" style="238" customWidth="1"/>
    <col min="6667" max="6667" width="14.140625" style="238" customWidth="1"/>
    <col min="6668" max="6668" width="12.85546875" style="238" customWidth="1"/>
    <col min="6669" max="6915" width="9.140625" style="238"/>
    <col min="6916" max="6916" width="7.140625" style="238" customWidth="1"/>
    <col min="6917" max="6918" width="9.140625" style="238"/>
    <col min="6919" max="6919" width="16.140625" style="238" customWidth="1"/>
    <col min="6920" max="6920" width="15.28515625" style="238" customWidth="1"/>
    <col min="6921" max="6921" width="12.28515625" style="238" customWidth="1"/>
    <col min="6922" max="6922" width="16.85546875" style="238" customWidth="1"/>
    <col min="6923" max="6923" width="14.140625" style="238" customWidth="1"/>
    <col min="6924" max="6924" width="12.85546875" style="238" customWidth="1"/>
    <col min="6925" max="7171" width="9.140625" style="238"/>
    <col min="7172" max="7172" width="7.140625" style="238" customWidth="1"/>
    <col min="7173" max="7174" width="9.140625" style="238"/>
    <col min="7175" max="7175" width="16.140625" style="238" customWidth="1"/>
    <col min="7176" max="7176" width="15.28515625" style="238" customWidth="1"/>
    <col min="7177" max="7177" width="12.28515625" style="238" customWidth="1"/>
    <col min="7178" max="7178" width="16.85546875" style="238" customWidth="1"/>
    <col min="7179" max="7179" width="14.140625" style="238" customWidth="1"/>
    <col min="7180" max="7180" width="12.85546875" style="238" customWidth="1"/>
    <col min="7181" max="7427" width="9.140625" style="238"/>
    <col min="7428" max="7428" width="7.140625" style="238" customWidth="1"/>
    <col min="7429" max="7430" width="9.140625" style="238"/>
    <col min="7431" max="7431" width="16.140625" style="238" customWidth="1"/>
    <col min="7432" max="7432" width="15.28515625" style="238" customWidth="1"/>
    <col min="7433" max="7433" width="12.28515625" style="238" customWidth="1"/>
    <col min="7434" max="7434" width="16.85546875" style="238" customWidth="1"/>
    <col min="7435" max="7435" width="14.140625" style="238" customWidth="1"/>
    <col min="7436" max="7436" width="12.85546875" style="238" customWidth="1"/>
    <col min="7437" max="7683" width="9.140625" style="238"/>
    <col min="7684" max="7684" width="7.140625" style="238" customWidth="1"/>
    <col min="7685" max="7686" width="9.140625" style="238"/>
    <col min="7687" max="7687" width="16.140625" style="238" customWidth="1"/>
    <col min="7688" max="7688" width="15.28515625" style="238" customWidth="1"/>
    <col min="7689" max="7689" width="12.28515625" style="238" customWidth="1"/>
    <col min="7690" max="7690" width="16.85546875" style="238" customWidth="1"/>
    <col min="7691" max="7691" width="14.140625" style="238" customWidth="1"/>
    <col min="7692" max="7692" width="12.85546875" style="238" customWidth="1"/>
    <col min="7693" max="7939" width="9.140625" style="238"/>
    <col min="7940" max="7940" width="7.140625" style="238" customWidth="1"/>
    <col min="7941" max="7942" width="9.140625" style="238"/>
    <col min="7943" max="7943" width="16.140625" style="238" customWidth="1"/>
    <col min="7944" max="7944" width="15.28515625" style="238" customWidth="1"/>
    <col min="7945" max="7945" width="12.28515625" style="238" customWidth="1"/>
    <col min="7946" max="7946" width="16.85546875" style="238" customWidth="1"/>
    <col min="7947" max="7947" width="14.140625" style="238" customWidth="1"/>
    <col min="7948" max="7948" width="12.85546875" style="238" customWidth="1"/>
    <col min="7949" max="8195" width="9.140625" style="238"/>
    <col min="8196" max="8196" width="7.140625" style="238" customWidth="1"/>
    <col min="8197" max="8198" width="9.140625" style="238"/>
    <col min="8199" max="8199" width="16.140625" style="238" customWidth="1"/>
    <col min="8200" max="8200" width="15.28515625" style="238" customWidth="1"/>
    <col min="8201" max="8201" width="12.28515625" style="238" customWidth="1"/>
    <col min="8202" max="8202" width="16.85546875" style="238" customWidth="1"/>
    <col min="8203" max="8203" width="14.140625" style="238" customWidth="1"/>
    <col min="8204" max="8204" width="12.85546875" style="238" customWidth="1"/>
    <col min="8205" max="8451" width="9.140625" style="238"/>
    <col min="8452" max="8452" width="7.140625" style="238" customWidth="1"/>
    <col min="8453" max="8454" width="9.140625" style="238"/>
    <col min="8455" max="8455" width="16.140625" style="238" customWidth="1"/>
    <col min="8456" max="8456" width="15.28515625" style="238" customWidth="1"/>
    <col min="8457" max="8457" width="12.28515625" style="238" customWidth="1"/>
    <col min="8458" max="8458" width="16.85546875" style="238" customWidth="1"/>
    <col min="8459" max="8459" width="14.140625" style="238" customWidth="1"/>
    <col min="8460" max="8460" width="12.85546875" style="238" customWidth="1"/>
    <col min="8461" max="8707" width="9.140625" style="238"/>
    <col min="8708" max="8708" width="7.140625" style="238" customWidth="1"/>
    <col min="8709" max="8710" width="9.140625" style="238"/>
    <col min="8711" max="8711" width="16.140625" style="238" customWidth="1"/>
    <col min="8712" max="8712" width="15.28515625" style="238" customWidth="1"/>
    <col min="8713" max="8713" width="12.28515625" style="238" customWidth="1"/>
    <col min="8714" max="8714" width="16.85546875" style="238" customWidth="1"/>
    <col min="8715" max="8715" width="14.140625" style="238" customWidth="1"/>
    <col min="8716" max="8716" width="12.85546875" style="238" customWidth="1"/>
    <col min="8717" max="8963" width="9.140625" style="238"/>
    <col min="8964" max="8964" width="7.140625" style="238" customWidth="1"/>
    <col min="8965" max="8966" width="9.140625" style="238"/>
    <col min="8967" max="8967" width="16.140625" style="238" customWidth="1"/>
    <col min="8968" max="8968" width="15.28515625" style="238" customWidth="1"/>
    <col min="8969" max="8969" width="12.28515625" style="238" customWidth="1"/>
    <col min="8970" max="8970" width="16.85546875" style="238" customWidth="1"/>
    <col min="8971" max="8971" width="14.140625" style="238" customWidth="1"/>
    <col min="8972" max="8972" width="12.85546875" style="238" customWidth="1"/>
    <col min="8973" max="9219" width="9.140625" style="238"/>
    <col min="9220" max="9220" width="7.140625" style="238" customWidth="1"/>
    <col min="9221" max="9222" width="9.140625" style="238"/>
    <col min="9223" max="9223" width="16.140625" style="238" customWidth="1"/>
    <col min="9224" max="9224" width="15.28515625" style="238" customWidth="1"/>
    <col min="9225" max="9225" width="12.28515625" style="238" customWidth="1"/>
    <col min="9226" max="9226" width="16.85546875" style="238" customWidth="1"/>
    <col min="9227" max="9227" width="14.140625" style="238" customWidth="1"/>
    <col min="9228" max="9228" width="12.85546875" style="238" customWidth="1"/>
    <col min="9229" max="9475" width="9.140625" style="238"/>
    <col min="9476" max="9476" width="7.140625" style="238" customWidth="1"/>
    <col min="9477" max="9478" width="9.140625" style="238"/>
    <col min="9479" max="9479" width="16.140625" style="238" customWidth="1"/>
    <col min="9480" max="9480" width="15.28515625" style="238" customWidth="1"/>
    <col min="9481" max="9481" width="12.28515625" style="238" customWidth="1"/>
    <col min="9482" max="9482" width="16.85546875" style="238" customWidth="1"/>
    <col min="9483" max="9483" width="14.140625" style="238" customWidth="1"/>
    <col min="9484" max="9484" width="12.85546875" style="238" customWidth="1"/>
    <col min="9485" max="9731" width="9.140625" style="238"/>
    <col min="9732" max="9732" width="7.140625" style="238" customWidth="1"/>
    <col min="9733" max="9734" width="9.140625" style="238"/>
    <col min="9735" max="9735" width="16.140625" style="238" customWidth="1"/>
    <col min="9736" max="9736" width="15.28515625" style="238" customWidth="1"/>
    <col min="9737" max="9737" width="12.28515625" style="238" customWidth="1"/>
    <col min="9738" max="9738" width="16.85546875" style="238" customWidth="1"/>
    <col min="9739" max="9739" width="14.140625" style="238" customWidth="1"/>
    <col min="9740" max="9740" width="12.85546875" style="238" customWidth="1"/>
    <col min="9741" max="9987" width="9.140625" style="238"/>
    <col min="9988" max="9988" width="7.140625" style="238" customWidth="1"/>
    <col min="9989" max="9990" width="9.140625" style="238"/>
    <col min="9991" max="9991" width="16.140625" style="238" customWidth="1"/>
    <col min="9992" max="9992" width="15.28515625" style="238" customWidth="1"/>
    <col min="9993" max="9993" width="12.28515625" style="238" customWidth="1"/>
    <col min="9994" max="9994" width="16.85546875" style="238" customWidth="1"/>
    <col min="9995" max="9995" width="14.140625" style="238" customWidth="1"/>
    <col min="9996" max="9996" width="12.85546875" style="238" customWidth="1"/>
    <col min="9997" max="10243" width="9.140625" style="238"/>
    <col min="10244" max="10244" width="7.140625" style="238" customWidth="1"/>
    <col min="10245" max="10246" width="9.140625" style="238"/>
    <col min="10247" max="10247" width="16.140625" style="238" customWidth="1"/>
    <col min="10248" max="10248" width="15.28515625" style="238" customWidth="1"/>
    <col min="10249" max="10249" width="12.28515625" style="238" customWidth="1"/>
    <col min="10250" max="10250" width="16.85546875" style="238" customWidth="1"/>
    <col min="10251" max="10251" width="14.140625" style="238" customWidth="1"/>
    <col min="10252" max="10252" width="12.85546875" style="238" customWidth="1"/>
    <col min="10253" max="10499" width="9.140625" style="238"/>
    <col min="10500" max="10500" width="7.140625" style="238" customWidth="1"/>
    <col min="10501" max="10502" width="9.140625" style="238"/>
    <col min="10503" max="10503" width="16.140625" style="238" customWidth="1"/>
    <col min="10504" max="10504" width="15.28515625" style="238" customWidth="1"/>
    <col min="10505" max="10505" width="12.28515625" style="238" customWidth="1"/>
    <col min="10506" max="10506" width="16.85546875" style="238" customWidth="1"/>
    <col min="10507" max="10507" width="14.140625" style="238" customWidth="1"/>
    <col min="10508" max="10508" width="12.85546875" style="238" customWidth="1"/>
    <col min="10509" max="10755" width="9.140625" style="238"/>
    <col min="10756" max="10756" width="7.140625" style="238" customWidth="1"/>
    <col min="10757" max="10758" width="9.140625" style="238"/>
    <col min="10759" max="10759" width="16.140625" style="238" customWidth="1"/>
    <col min="10760" max="10760" width="15.28515625" style="238" customWidth="1"/>
    <col min="10761" max="10761" width="12.28515625" style="238" customWidth="1"/>
    <col min="10762" max="10762" width="16.85546875" style="238" customWidth="1"/>
    <col min="10763" max="10763" width="14.140625" style="238" customWidth="1"/>
    <col min="10764" max="10764" width="12.85546875" style="238" customWidth="1"/>
    <col min="10765" max="11011" width="9.140625" style="238"/>
    <col min="11012" max="11012" width="7.140625" style="238" customWidth="1"/>
    <col min="11013" max="11014" width="9.140625" style="238"/>
    <col min="11015" max="11015" width="16.140625" style="238" customWidth="1"/>
    <col min="11016" max="11016" width="15.28515625" style="238" customWidth="1"/>
    <col min="11017" max="11017" width="12.28515625" style="238" customWidth="1"/>
    <col min="11018" max="11018" width="16.85546875" style="238" customWidth="1"/>
    <col min="11019" max="11019" width="14.140625" style="238" customWidth="1"/>
    <col min="11020" max="11020" width="12.85546875" style="238" customWidth="1"/>
    <col min="11021" max="11267" width="9.140625" style="238"/>
    <col min="11268" max="11268" width="7.140625" style="238" customWidth="1"/>
    <col min="11269" max="11270" width="9.140625" style="238"/>
    <col min="11271" max="11271" width="16.140625" style="238" customWidth="1"/>
    <col min="11272" max="11272" width="15.28515625" style="238" customWidth="1"/>
    <col min="11273" max="11273" width="12.28515625" style="238" customWidth="1"/>
    <col min="11274" max="11274" width="16.85546875" style="238" customWidth="1"/>
    <col min="11275" max="11275" width="14.140625" style="238" customWidth="1"/>
    <col min="11276" max="11276" width="12.85546875" style="238" customWidth="1"/>
    <col min="11277" max="11523" width="9.140625" style="238"/>
    <col min="11524" max="11524" width="7.140625" style="238" customWidth="1"/>
    <col min="11525" max="11526" width="9.140625" style="238"/>
    <col min="11527" max="11527" width="16.140625" style="238" customWidth="1"/>
    <col min="11528" max="11528" width="15.28515625" style="238" customWidth="1"/>
    <col min="11529" max="11529" width="12.28515625" style="238" customWidth="1"/>
    <col min="11530" max="11530" width="16.85546875" style="238" customWidth="1"/>
    <col min="11531" max="11531" width="14.140625" style="238" customWidth="1"/>
    <col min="11532" max="11532" width="12.85546875" style="238" customWidth="1"/>
    <col min="11533" max="11779" width="9.140625" style="238"/>
    <col min="11780" max="11780" width="7.140625" style="238" customWidth="1"/>
    <col min="11781" max="11782" width="9.140625" style="238"/>
    <col min="11783" max="11783" width="16.140625" style="238" customWidth="1"/>
    <col min="11784" max="11784" width="15.28515625" style="238" customWidth="1"/>
    <col min="11785" max="11785" width="12.28515625" style="238" customWidth="1"/>
    <col min="11786" max="11786" width="16.85546875" style="238" customWidth="1"/>
    <col min="11787" max="11787" width="14.140625" style="238" customWidth="1"/>
    <col min="11788" max="11788" width="12.85546875" style="238" customWidth="1"/>
    <col min="11789" max="12035" width="9.140625" style="238"/>
    <col min="12036" max="12036" width="7.140625" style="238" customWidth="1"/>
    <col min="12037" max="12038" width="9.140625" style="238"/>
    <col min="12039" max="12039" width="16.140625" style="238" customWidth="1"/>
    <col min="12040" max="12040" width="15.28515625" style="238" customWidth="1"/>
    <col min="12041" max="12041" width="12.28515625" style="238" customWidth="1"/>
    <col min="12042" max="12042" width="16.85546875" style="238" customWidth="1"/>
    <col min="12043" max="12043" width="14.140625" style="238" customWidth="1"/>
    <col min="12044" max="12044" width="12.85546875" style="238" customWidth="1"/>
    <col min="12045" max="12291" width="9.140625" style="238"/>
    <col min="12292" max="12292" width="7.140625" style="238" customWidth="1"/>
    <col min="12293" max="12294" width="9.140625" style="238"/>
    <col min="12295" max="12295" width="16.140625" style="238" customWidth="1"/>
    <col min="12296" max="12296" width="15.28515625" style="238" customWidth="1"/>
    <col min="12297" max="12297" width="12.28515625" style="238" customWidth="1"/>
    <col min="12298" max="12298" width="16.85546875" style="238" customWidth="1"/>
    <col min="12299" max="12299" width="14.140625" style="238" customWidth="1"/>
    <col min="12300" max="12300" width="12.85546875" style="238" customWidth="1"/>
    <col min="12301" max="12547" width="9.140625" style="238"/>
    <col min="12548" max="12548" width="7.140625" style="238" customWidth="1"/>
    <col min="12549" max="12550" width="9.140625" style="238"/>
    <col min="12551" max="12551" width="16.140625" style="238" customWidth="1"/>
    <col min="12552" max="12552" width="15.28515625" style="238" customWidth="1"/>
    <col min="12553" max="12553" width="12.28515625" style="238" customWidth="1"/>
    <col min="12554" max="12554" width="16.85546875" style="238" customWidth="1"/>
    <col min="12555" max="12555" width="14.140625" style="238" customWidth="1"/>
    <col min="12556" max="12556" width="12.85546875" style="238" customWidth="1"/>
    <col min="12557" max="12803" width="9.140625" style="238"/>
    <col min="12804" max="12804" width="7.140625" style="238" customWidth="1"/>
    <col min="12805" max="12806" width="9.140625" style="238"/>
    <col min="12807" max="12807" width="16.140625" style="238" customWidth="1"/>
    <col min="12808" max="12808" width="15.28515625" style="238" customWidth="1"/>
    <col min="12809" max="12809" width="12.28515625" style="238" customWidth="1"/>
    <col min="12810" max="12810" width="16.85546875" style="238" customWidth="1"/>
    <col min="12811" max="12811" width="14.140625" style="238" customWidth="1"/>
    <col min="12812" max="12812" width="12.85546875" style="238" customWidth="1"/>
    <col min="12813" max="13059" width="9.140625" style="238"/>
    <col min="13060" max="13060" width="7.140625" style="238" customWidth="1"/>
    <col min="13061" max="13062" width="9.140625" style="238"/>
    <col min="13063" max="13063" width="16.140625" style="238" customWidth="1"/>
    <col min="13064" max="13064" width="15.28515625" style="238" customWidth="1"/>
    <col min="13065" max="13065" width="12.28515625" style="238" customWidth="1"/>
    <col min="13066" max="13066" width="16.85546875" style="238" customWidth="1"/>
    <col min="13067" max="13067" width="14.140625" style="238" customWidth="1"/>
    <col min="13068" max="13068" width="12.85546875" style="238" customWidth="1"/>
    <col min="13069" max="13315" width="9.140625" style="238"/>
    <col min="13316" max="13316" width="7.140625" style="238" customWidth="1"/>
    <col min="13317" max="13318" width="9.140625" style="238"/>
    <col min="13319" max="13319" width="16.140625" style="238" customWidth="1"/>
    <col min="13320" max="13320" width="15.28515625" style="238" customWidth="1"/>
    <col min="13321" max="13321" width="12.28515625" style="238" customWidth="1"/>
    <col min="13322" max="13322" width="16.85546875" style="238" customWidth="1"/>
    <col min="13323" max="13323" width="14.140625" style="238" customWidth="1"/>
    <col min="13324" max="13324" width="12.85546875" style="238" customWidth="1"/>
    <col min="13325" max="13571" width="9.140625" style="238"/>
    <col min="13572" max="13572" width="7.140625" style="238" customWidth="1"/>
    <col min="13573" max="13574" width="9.140625" style="238"/>
    <col min="13575" max="13575" width="16.140625" style="238" customWidth="1"/>
    <col min="13576" max="13576" width="15.28515625" style="238" customWidth="1"/>
    <col min="13577" max="13577" width="12.28515625" style="238" customWidth="1"/>
    <col min="13578" max="13578" width="16.85546875" style="238" customWidth="1"/>
    <col min="13579" max="13579" width="14.140625" style="238" customWidth="1"/>
    <col min="13580" max="13580" width="12.85546875" style="238" customWidth="1"/>
    <col min="13581" max="13827" width="9.140625" style="238"/>
    <col min="13828" max="13828" width="7.140625" style="238" customWidth="1"/>
    <col min="13829" max="13830" width="9.140625" style="238"/>
    <col min="13831" max="13831" width="16.140625" style="238" customWidth="1"/>
    <col min="13832" max="13832" width="15.28515625" style="238" customWidth="1"/>
    <col min="13833" max="13833" width="12.28515625" style="238" customWidth="1"/>
    <col min="13834" max="13834" width="16.85546875" style="238" customWidth="1"/>
    <col min="13835" max="13835" width="14.140625" style="238" customWidth="1"/>
    <col min="13836" max="13836" width="12.85546875" style="238" customWidth="1"/>
    <col min="13837" max="14083" width="9.140625" style="238"/>
    <col min="14084" max="14084" width="7.140625" style="238" customWidth="1"/>
    <col min="14085" max="14086" width="9.140625" style="238"/>
    <col min="14087" max="14087" width="16.140625" style="238" customWidth="1"/>
    <col min="14088" max="14088" width="15.28515625" style="238" customWidth="1"/>
    <col min="14089" max="14089" width="12.28515625" style="238" customWidth="1"/>
    <col min="14090" max="14090" width="16.85546875" style="238" customWidth="1"/>
    <col min="14091" max="14091" width="14.140625" style="238" customWidth="1"/>
    <col min="14092" max="14092" width="12.85546875" style="238" customWidth="1"/>
    <col min="14093" max="14339" width="9.140625" style="238"/>
    <col min="14340" max="14340" width="7.140625" style="238" customWidth="1"/>
    <col min="14341" max="14342" width="9.140625" style="238"/>
    <col min="14343" max="14343" width="16.140625" style="238" customWidth="1"/>
    <col min="14344" max="14344" width="15.28515625" style="238" customWidth="1"/>
    <col min="14345" max="14345" width="12.28515625" style="238" customWidth="1"/>
    <col min="14346" max="14346" width="16.85546875" style="238" customWidth="1"/>
    <col min="14347" max="14347" width="14.140625" style="238" customWidth="1"/>
    <col min="14348" max="14348" width="12.85546875" style="238" customWidth="1"/>
    <col min="14349" max="14595" width="9.140625" style="238"/>
    <col min="14596" max="14596" width="7.140625" style="238" customWidth="1"/>
    <col min="14597" max="14598" width="9.140625" style="238"/>
    <col min="14599" max="14599" width="16.140625" style="238" customWidth="1"/>
    <col min="14600" max="14600" width="15.28515625" style="238" customWidth="1"/>
    <col min="14601" max="14601" width="12.28515625" style="238" customWidth="1"/>
    <col min="14602" max="14602" width="16.85546875" style="238" customWidth="1"/>
    <col min="14603" max="14603" width="14.140625" style="238" customWidth="1"/>
    <col min="14604" max="14604" width="12.85546875" style="238" customWidth="1"/>
    <col min="14605" max="14851" width="9.140625" style="238"/>
    <col min="14852" max="14852" width="7.140625" style="238" customWidth="1"/>
    <col min="14853" max="14854" width="9.140625" style="238"/>
    <col min="14855" max="14855" width="16.140625" style="238" customWidth="1"/>
    <col min="14856" max="14856" width="15.28515625" style="238" customWidth="1"/>
    <col min="14857" max="14857" width="12.28515625" style="238" customWidth="1"/>
    <col min="14858" max="14858" width="16.85546875" style="238" customWidth="1"/>
    <col min="14859" max="14859" width="14.140625" style="238" customWidth="1"/>
    <col min="14860" max="14860" width="12.85546875" style="238" customWidth="1"/>
    <col min="14861" max="15107" width="9.140625" style="238"/>
    <col min="15108" max="15108" width="7.140625" style="238" customWidth="1"/>
    <col min="15109" max="15110" width="9.140625" style="238"/>
    <col min="15111" max="15111" width="16.140625" style="238" customWidth="1"/>
    <col min="15112" max="15112" width="15.28515625" style="238" customWidth="1"/>
    <col min="15113" max="15113" width="12.28515625" style="238" customWidth="1"/>
    <col min="15114" max="15114" width="16.85546875" style="238" customWidth="1"/>
    <col min="15115" max="15115" width="14.140625" style="238" customWidth="1"/>
    <col min="15116" max="15116" width="12.85546875" style="238" customWidth="1"/>
    <col min="15117" max="15363" width="9.140625" style="238"/>
    <col min="15364" max="15364" width="7.140625" style="238" customWidth="1"/>
    <col min="15365" max="15366" width="9.140625" style="238"/>
    <col min="15367" max="15367" width="16.140625" style="238" customWidth="1"/>
    <col min="15368" max="15368" width="15.28515625" style="238" customWidth="1"/>
    <col min="15369" max="15369" width="12.28515625" style="238" customWidth="1"/>
    <col min="15370" max="15370" width="16.85546875" style="238" customWidth="1"/>
    <col min="15371" max="15371" width="14.140625" style="238" customWidth="1"/>
    <col min="15372" max="15372" width="12.85546875" style="238" customWidth="1"/>
    <col min="15373" max="15619" width="9.140625" style="238"/>
    <col min="15620" max="15620" width="7.140625" style="238" customWidth="1"/>
    <col min="15621" max="15622" width="9.140625" style="238"/>
    <col min="15623" max="15623" width="16.140625" style="238" customWidth="1"/>
    <col min="15624" max="15624" width="15.28515625" style="238" customWidth="1"/>
    <col min="15625" max="15625" width="12.28515625" style="238" customWidth="1"/>
    <col min="15626" max="15626" width="16.85546875" style="238" customWidth="1"/>
    <col min="15627" max="15627" width="14.140625" style="238" customWidth="1"/>
    <col min="15628" max="15628" width="12.85546875" style="238" customWidth="1"/>
    <col min="15629" max="15875" width="9.140625" style="238"/>
    <col min="15876" max="15876" width="7.140625" style="238" customWidth="1"/>
    <col min="15877" max="15878" width="9.140625" style="238"/>
    <col min="15879" max="15879" width="16.140625" style="238" customWidth="1"/>
    <col min="15880" max="15880" width="15.28515625" style="238" customWidth="1"/>
    <col min="15881" max="15881" width="12.28515625" style="238" customWidth="1"/>
    <col min="15882" max="15882" width="16.85546875" style="238" customWidth="1"/>
    <col min="15883" max="15883" width="14.140625" style="238" customWidth="1"/>
    <col min="15884" max="15884" width="12.85546875" style="238" customWidth="1"/>
    <col min="15885" max="16131" width="9.140625" style="238"/>
    <col min="16132" max="16132" width="7.140625" style="238" customWidth="1"/>
    <col min="16133" max="16134" width="9.140625" style="238"/>
    <col min="16135" max="16135" width="16.140625" style="238" customWidth="1"/>
    <col min="16136" max="16136" width="15.28515625" style="238" customWidth="1"/>
    <col min="16137" max="16137" width="12.28515625" style="238" customWidth="1"/>
    <col min="16138" max="16138" width="16.85546875" style="238" customWidth="1"/>
    <col min="16139" max="16139" width="14.140625" style="238" customWidth="1"/>
    <col min="16140" max="16140" width="12.85546875" style="238" customWidth="1"/>
    <col min="16141" max="16384" width="9.140625" style="238"/>
  </cols>
  <sheetData>
    <row r="1" spans="1:12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</row>
    <row r="2" spans="1:12" ht="33.75" customHeight="1">
      <c r="A2" s="796" t="s">
        <v>474</v>
      </c>
      <c r="B2" s="796"/>
      <c r="C2" s="796"/>
      <c r="D2" s="796"/>
      <c r="E2" s="796"/>
      <c r="F2" s="796"/>
      <c r="G2" s="796"/>
      <c r="H2" s="796"/>
      <c r="I2" s="796"/>
      <c r="J2" s="796"/>
      <c r="K2" s="796"/>
      <c r="L2" s="796"/>
    </row>
    <row r="3" spans="1:12" ht="63.75" customHeight="1">
      <c r="A3" s="815" t="s">
        <v>374</v>
      </c>
      <c r="B3" s="815"/>
      <c r="C3" s="815"/>
      <c r="D3" s="815"/>
      <c r="E3" s="812" t="str">
        <f>Сводная!C4</f>
        <v>«Реконструкция «ВЛ-110кВ «Двина-1,2» в г. Архангельске Архангельской области в объеме переустройства опор №26 и №27 (Общество с ограниченной ответственностью «Автодороги», ОЗУ-00057А/21 от 21.03.2022) (0,675 км)</v>
      </c>
      <c r="F3" s="812"/>
      <c r="G3" s="812"/>
      <c r="H3" s="812"/>
      <c r="I3" s="812"/>
      <c r="J3" s="812"/>
      <c r="K3" s="812"/>
      <c r="L3" s="812"/>
    </row>
    <row r="4" spans="1:12" ht="25.5" customHeight="1">
      <c r="A4" s="791" t="s">
        <v>365</v>
      </c>
      <c r="B4" s="791"/>
      <c r="C4" s="791"/>
      <c r="D4" s="791"/>
      <c r="E4" s="813">
        <f>Сводная!C6</f>
        <v>0</v>
      </c>
      <c r="F4" s="813"/>
      <c r="G4" s="813"/>
      <c r="H4" s="813"/>
      <c r="I4" s="813"/>
      <c r="J4" s="813"/>
      <c r="K4" s="813"/>
      <c r="L4" s="813"/>
    </row>
    <row r="5" spans="1:12" ht="8.25" customHeight="1">
      <c r="A5" s="495"/>
      <c r="B5" s="495"/>
      <c r="C5" s="496"/>
      <c r="D5" s="496"/>
      <c r="E5" s="599"/>
      <c r="F5" s="599"/>
      <c r="G5" s="599"/>
      <c r="H5" s="599"/>
      <c r="I5" s="599"/>
      <c r="J5" s="599"/>
      <c r="K5" s="599"/>
      <c r="L5" s="599"/>
    </row>
    <row r="6" spans="1:12" ht="30" customHeight="1">
      <c r="A6" s="780" t="s">
        <v>364</v>
      </c>
      <c r="B6" s="780"/>
      <c r="C6" s="780"/>
      <c r="D6" s="780"/>
      <c r="E6" s="814" t="str">
        <f>Сводная!C8</f>
        <v>ПАО «Россети Северо-Запад»</v>
      </c>
      <c r="F6" s="814"/>
      <c r="G6" s="814"/>
      <c r="H6" s="814"/>
      <c r="I6" s="814"/>
      <c r="J6" s="814"/>
      <c r="K6" s="814"/>
      <c r="L6" s="814"/>
    </row>
    <row r="7" spans="1:12" ht="10.5" customHeight="1">
      <c r="A7" s="496"/>
      <c r="B7" s="496"/>
      <c r="C7" s="496"/>
      <c r="D7" s="496"/>
      <c r="E7" s="600"/>
      <c r="F7" s="600"/>
      <c r="G7" s="600"/>
      <c r="H7" s="600"/>
      <c r="I7" s="600"/>
      <c r="J7" s="600"/>
      <c r="K7" s="600"/>
      <c r="L7" s="600"/>
    </row>
    <row r="8" spans="1:12" ht="33.75" customHeight="1">
      <c r="A8" s="792" t="s">
        <v>274</v>
      </c>
      <c r="B8" s="792"/>
      <c r="C8" s="792"/>
      <c r="D8" s="792"/>
      <c r="E8" s="814" t="s">
        <v>275</v>
      </c>
      <c r="F8" s="814"/>
      <c r="G8" s="814"/>
      <c r="H8" s="814"/>
      <c r="I8" s="814"/>
      <c r="J8" s="814"/>
      <c r="K8" s="814"/>
      <c r="L8" s="814"/>
    </row>
    <row r="9" spans="1:12" ht="30" customHeight="1">
      <c r="A9" s="283" t="s">
        <v>276</v>
      </c>
      <c r="B9" s="793" t="s">
        <v>9</v>
      </c>
      <c r="C9" s="794"/>
      <c r="D9" s="795"/>
      <c r="E9" s="239" t="s">
        <v>277</v>
      </c>
      <c r="F9" s="239" t="s">
        <v>10</v>
      </c>
      <c r="G9" s="239" t="s">
        <v>11</v>
      </c>
      <c r="H9" s="793" t="s">
        <v>12</v>
      </c>
      <c r="I9" s="794"/>
      <c r="J9" s="794"/>
      <c r="K9" s="795"/>
      <c r="L9" s="239" t="s">
        <v>278</v>
      </c>
    </row>
    <row r="10" spans="1:12">
      <c r="A10" s="240">
        <v>1</v>
      </c>
      <c r="B10" s="797">
        <v>2</v>
      </c>
      <c r="C10" s="798"/>
      <c r="D10" s="799"/>
      <c r="E10" s="240">
        <v>3</v>
      </c>
      <c r="F10" s="240">
        <v>4</v>
      </c>
      <c r="G10" s="240">
        <v>5</v>
      </c>
      <c r="H10" s="797">
        <v>6</v>
      </c>
      <c r="I10" s="798"/>
      <c r="J10" s="798"/>
      <c r="K10" s="799"/>
      <c r="L10" s="240">
        <v>7</v>
      </c>
    </row>
    <row r="11" spans="1:12">
      <c r="A11" s="241">
        <v>1</v>
      </c>
      <c r="B11" s="809" t="s">
        <v>101</v>
      </c>
      <c r="C11" s="810"/>
      <c r="D11" s="810"/>
      <c r="E11" s="810"/>
      <c r="F11" s="810"/>
      <c r="G11" s="810"/>
      <c r="H11" s="810"/>
      <c r="I11" s="810"/>
      <c r="J11" s="810"/>
      <c r="K11" s="810"/>
      <c r="L11" s="811"/>
    </row>
    <row r="12" spans="1:12" ht="61.5" customHeight="1">
      <c r="A12" s="242" t="s">
        <v>279</v>
      </c>
      <c r="B12" s="800" t="s">
        <v>280</v>
      </c>
      <c r="C12" s="801"/>
      <c r="D12" s="802"/>
      <c r="E12" s="239" t="s">
        <v>281</v>
      </c>
      <c r="F12" s="243">
        <v>0.67500000000000004</v>
      </c>
      <c r="G12" s="244" t="s">
        <v>282</v>
      </c>
      <c r="H12" s="245">
        <f>F12</f>
        <v>0.67500000000000004</v>
      </c>
      <c r="I12" s="246" t="s">
        <v>283</v>
      </c>
      <c r="J12" s="247">
        <v>30</v>
      </c>
      <c r="K12" s="247" t="s">
        <v>284</v>
      </c>
      <c r="L12" s="248">
        <f>H12*J12</f>
        <v>20.25</v>
      </c>
    </row>
    <row r="13" spans="1:12" ht="60" customHeight="1">
      <c r="A13" s="242" t="s">
        <v>285</v>
      </c>
      <c r="B13" s="803" t="s">
        <v>286</v>
      </c>
      <c r="C13" s="804"/>
      <c r="D13" s="805"/>
      <c r="E13" s="239" t="s">
        <v>287</v>
      </c>
      <c r="F13" s="249">
        <v>0.13750000000000001</v>
      </c>
      <c r="G13" s="244" t="s">
        <v>288</v>
      </c>
      <c r="H13" s="250">
        <f>L12</f>
        <v>20.25</v>
      </c>
      <c r="I13" s="251" t="s">
        <v>283</v>
      </c>
      <c r="J13" s="252">
        <f>F13</f>
        <v>0.13750000000000001</v>
      </c>
      <c r="K13" s="253" t="s">
        <v>284</v>
      </c>
      <c r="L13" s="254">
        <f>H13*J13</f>
        <v>2.7843750000000003</v>
      </c>
    </row>
    <row r="14" spans="1:12" ht="32.25" customHeight="1">
      <c r="A14" s="242" t="s">
        <v>289</v>
      </c>
      <c r="B14" s="803" t="s">
        <v>290</v>
      </c>
      <c r="C14" s="804"/>
      <c r="D14" s="805"/>
      <c r="E14" s="239" t="s">
        <v>287</v>
      </c>
      <c r="F14" s="255">
        <v>0.06</v>
      </c>
      <c r="G14" s="244" t="s">
        <v>291</v>
      </c>
      <c r="H14" s="256">
        <f>(L12+L13)</f>
        <v>23.034375000000001</v>
      </c>
      <c r="I14" s="246" t="s">
        <v>283</v>
      </c>
      <c r="J14" s="257">
        <f>F14</f>
        <v>0.06</v>
      </c>
      <c r="K14" s="253"/>
      <c r="L14" s="254">
        <f>(L12+L13)*6%</f>
        <v>1.3820625</v>
      </c>
    </row>
    <row r="15" spans="1:12">
      <c r="A15" s="258" t="s">
        <v>292</v>
      </c>
      <c r="B15" s="806" t="s">
        <v>293</v>
      </c>
      <c r="C15" s="807"/>
      <c r="D15" s="808"/>
      <c r="E15" s="259"/>
      <c r="F15" s="260"/>
      <c r="G15" s="259"/>
      <c r="H15" s="793" t="s">
        <v>14</v>
      </c>
      <c r="I15" s="794"/>
      <c r="J15" s="795"/>
      <c r="K15" s="259"/>
      <c r="L15" s="261">
        <f>SUM(L12:L14)</f>
        <v>24.416437500000001</v>
      </c>
    </row>
    <row r="16" spans="1:12">
      <c r="A16" s="258" t="s">
        <v>15</v>
      </c>
      <c r="B16" s="816" t="s">
        <v>103</v>
      </c>
      <c r="C16" s="816"/>
      <c r="D16" s="816"/>
      <c r="E16" s="240"/>
      <c r="F16" s="240"/>
      <c r="G16" s="240"/>
      <c r="H16" s="797"/>
      <c r="I16" s="798"/>
      <c r="J16" s="799"/>
      <c r="K16" s="240"/>
      <c r="L16" s="240"/>
    </row>
    <row r="17" spans="1:12" ht="61.5" hidden="1" customHeight="1">
      <c r="A17" s="242" t="s">
        <v>294</v>
      </c>
      <c r="B17" s="800" t="s">
        <v>280</v>
      </c>
      <c r="C17" s="801"/>
      <c r="D17" s="802"/>
      <c r="E17" s="239" t="s">
        <v>281</v>
      </c>
      <c r="F17" s="262">
        <v>0.5</v>
      </c>
      <c r="G17" s="239" t="s">
        <v>282</v>
      </c>
      <c r="H17" s="239"/>
      <c r="I17" s="239"/>
      <c r="J17" s="240" t="s">
        <v>295</v>
      </c>
      <c r="K17" s="240"/>
      <c r="L17" s="262"/>
    </row>
    <row r="18" spans="1:12" ht="61.5" hidden="1" customHeight="1">
      <c r="A18" s="242" t="s">
        <v>294</v>
      </c>
      <c r="B18" s="800" t="s">
        <v>280</v>
      </c>
      <c r="C18" s="801"/>
      <c r="D18" s="802"/>
      <c r="E18" s="239" t="s">
        <v>281</v>
      </c>
      <c r="F18" s="262">
        <v>0.5</v>
      </c>
      <c r="G18" s="239" t="s">
        <v>282</v>
      </c>
      <c r="H18" s="239"/>
      <c r="I18" s="239"/>
      <c r="J18" s="240" t="s">
        <v>295</v>
      </c>
      <c r="K18" s="240"/>
      <c r="L18" s="262"/>
    </row>
    <row r="19" spans="1:12" ht="91.5" hidden="1" customHeight="1">
      <c r="A19" s="242" t="s">
        <v>296</v>
      </c>
      <c r="B19" s="803" t="s">
        <v>297</v>
      </c>
      <c r="C19" s="804"/>
      <c r="D19" s="805"/>
      <c r="E19" s="239" t="s">
        <v>298</v>
      </c>
      <c r="F19" s="239">
        <v>1</v>
      </c>
      <c r="G19" s="239" t="s">
        <v>299</v>
      </c>
      <c r="H19" s="263"/>
      <c r="I19" s="263"/>
      <c r="J19" s="263" t="s">
        <v>300</v>
      </c>
      <c r="K19" s="239"/>
      <c r="L19" s="254"/>
    </row>
    <row r="20" spans="1:12" ht="43.9" customHeight="1">
      <c r="A20" s="242" t="s">
        <v>294</v>
      </c>
      <c r="B20" s="803" t="s">
        <v>301</v>
      </c>
      <c r="C20" s="804"/>
      <c r="D20" s="805"/>
      <c r="E20" s="239" t="s">
        <v>302</v>
      </c>
      <c r="F20" s="239">
        <v>1</v>
      </c>
      <c r="G20" s="244" t="s">
        <v>303</v>
      </c>
      <c r="H20" s="244">
        <f>F20</f>
        <v>1</v>
      </c>
      <c r="I20" s="246" t="s">
        <v>283</v>
      </c>
      <c r="J20" s="253">
        <v>105</v>
      </c>
      <c r="K20" s="253" t="s">
        <v>284</v>
      </c>
      <c r="L20" s="254">
        <f>H20*J20</f>
        <v>105</v>
      </c>
    </row>
    <row r="21" spans="1:12">
      <c r="A21" s="242" t="s">
        <v>296</v>
      </c>
      <c r="B21" s="803"/>
      <c r="C21" s="804"/>
      <c r="D21" s="805"/>
      <c r="E21" s="239"/>
      <c r="F21" s="239"/>
      <c r="G21" s="239"/>
      <c r="H21" s="817" t="s">
        <v>200</v>
      </c>
      <c r="I21" s="818"/>
      <c r="J21" s="818"/>
      <c r="K21" s="799"/>
      <c r="L21" s="248">
        <f>SUM(L17:L20)</f>
        <v>105</v>
      </c>
    </row>
    <row r="22" spans="1:12" ht="30">
      <c r="A22" s="242" t="s">
        <v>304</v>
      </c>
      <c r="B22" s="803" t="s">
        <v>305</v>
      </c>
      <c r="C22" s="804"/>
      <c r="D22" s="805"/>
      <c r="E22" s="239" t="s">
        <v>306</v>
      </c>
      <c r="F22" s="239">
        <v>1</v>
      </c>
      <c r="G22" s="239" t="s">
        <v>307</v>
      </c>
      <c r="H22" s="254">
        <f>L20</f>
        <v>105</v>
      </c>
      <c r="I22" s="239" t="s">
        <v>283</v>
      </c>
      <c r="J22" s="264">
        <v>0.55000000000000004</v>
      </c>
      <c r="K22" s="240" t="s">
        <v>284</v>
      </c>
      <c r="L22" s="248">
        <f>L21*55%</f>
        <v>57.750000000000007</v>
      </c>
    </row>
    <row r="23" spans="1:12">
      <c r="A23" s="258" t="s">
        <v>308</v>
      </c>
      <c r="B23" s="819" t="s">
        <v>17</v>
      </c>
      <c r="C23" s="820"/>
      <c r="D23" s="821"/>
      <c r="E23" s="259"/>
      <c r="F23" s="259"/>
      <c r="G23" s="259"/>
      <c r="H23" s="259"/>
      <c r="I23" s="259"/>
      <c r="J23" s="265"/>
      <c r="K23" s="265"/>
      <c r="L23" s="266">
        <f>L21+L22</f>
        <v>162.75</v>
      </c>
    </row>
    <row r="24" spans="1:12">
      <c r="A24" s="265">
        <v>3</v>
      </c>
      <c r="B24" s="822" t="s">
        <v>309</v>
      </c>
      <c r="C24" s="822"/>
      <c r="D24" s="822"/>
      <c r="E24" s="265"/>
      <c r="F24" s="265"/>
      <c r="G24" s="265"/>
      <c r="H24" s="265"/>
      <c r="I24" s="265"/>
      <c r="J24" s="265"/>
      <c r="K24" s="265"/>
      <c r="L24" s="265"/>
    </row>
    <row r="25" spans="1:12">
      <c r="A25" s="242" t="s">
        <v>310</v>
      </c>
      <c r="B25" s="803" t="s">
        <v>311</v>
      </c>
      <c r="C25" s="804"/>
      <c r="D25" s="805"/>
      <c r="E25" s="267" t="s">
        <v>312</v>
      </c>
      <c r="F25" s="268">
        <v>1</v>
      </c>
      <c r="G25" s="239" t="s">
        <v>313</v>
      </c>
      <c r="H25" s="239">
        <f>F25</f>
        <v>1</v>
      </c>
      <c r="I25" s="239" t="s">
        <v>283</v>
      </c>
      <c r="J25" s="239">
        <v>90</v>
      </c>
      <c r="K25" s="239" t="s">
        <v>284</v>
      </c>
      <c r="L25" s="248">
        <f>H25*J25</f>
        <v>90</v>
      </c>
    </row>
    <row r="26" spans="1:12">
      <c r="A26" s="242" t="s">
        <v>314</v>
      </c>
      <c r="B26" s="803" t="s">
        <v>315</v>
      </c>
      <c r="C26" s="804"/>
      <c r="D26" s="805"/>
      <c r="E26" s="267" t="s">
        <v>316</v>
      </c>
      <c r="F26" s="268">
        <v>1</v>
      </c>
      <c r="G26" s="239" t="s">
        <v>317</v>
      </c>
      <c r="H26" s="239">
        <f>F26</f>
        <v>1</v>
      </c>
      <c r="I26" s="239" t="s">
        <v>283</v>
      </c>
      <c r="J26" s="239">
        <v>116</v>
      </c>
      <c r="K26" s="239" t="s">
        <v>284</v>
      </c>
      <c r="L26" s="248">
        <f>H26*J26</f>
        <v>116</v>
      </c>
    </row>
    <row r="27" spans="1:12" ht="80.25" customHeight="1">
      <c r="A27" s="242" t="s">
        <v>318</v>
      </c>
      <c r="B27" s="803" t="s">
        <v>319</v>
      </c>
      <c r="C27" s="804"/>
      <c r="D27" s="805"/>
      <c r="E27" s="267" t="s">
        <v>316</v>
      </c>
      <c r="F27" s="268">
        <v>1</v>
      </c>
      <c r="G27" s="239" t="s">
        <v>320</v>
      </c>
      <c r="H27" s="239">
        <f>F27</f>
        <v>1</v>
      </c>
      <c r="I27" s="239" t="s">
        <v>283</v>
      </c>
      <c r="J27" s="239">
        <v>331</v>
      </c>
      <c r="K27" s="239" t="s">
        <v>284</v>
      </c>
      <c r="L27" s="248">
        <f>1*331</f>
        <v>331</v>
      </c>
    </row>
    <row r="28" spans="1:12" ht="27" customHeight="1">
      <c r="A28" s="242" t="s">
        <v>321</v>
      </c>
      <c r="B28" s="803" t="s">
        <v>322</v>
      </c>
      <c r="C28" s="804"/>
      <c r="D28" s="805"/>
      <c r="E28" s="267" t="s">
        <v>323</v>
      </c>
      <c r="F28" s="268">
        <v>1</v>
      </c>
      <c r="G28" s="239" t="s">
        <v>324</v>
      </c>
      <c r="H28" s="239">
        <f>F28</f>
        <v>1</v>
      </c>
      <c r="I28" s="239" t="s">
        <v>283</v>
      </c>
      <c r="J28" s="240">
        <v>446</v>
      </c>
      <c r="K28" s="240"/>
      <c r="L28" s="248">
        <f>1*446</f>
        <v>446</v>
      </c>
    </row>
    <row r="29" spans="1:12">
      <c r="A29" s="258" t="s">
        <v>325</v>
      </c>
      <c r="B29" s="806" t="s">
        <v>293</v>
      </c>
      <c r="C29" s="807"/>
      <c r="D29" s="807"/>
      <c r="E29" s="807"/>
      <c r="F29" s="807"/>
      <c r="G29" s="807"/>
      <c r="H29" s="807"/>
      <c r="I29" s="807"/>
      <c r="J29" s="808"/>
      <c r="K29" s="269"/>
      <c r="L29" s="266">
        <f>SUM(L25:L28)</f>
        <v>983</v>
      </c>
    </row>
    <row r="30" spans="1:12">
      <c r="A30" s="258" t="s">
        <v>16</v>
      </c>
      <c r="B30" s="806" t="s">
        <v>326</v>
      </c>
      <c r="C30" s="807"/>
      <c r="D30" s="807"/>
      <c r="E30" s="807"/>
      <c r="F30" s="807"/>
      <c r="G30" s="807"/>
      <c r="H30" s="807"/>
      <c r="I30" s="807"/>
      <c r="J30" s="808"/>
      <c r="K30" s="269"/>
      <c r="L30" s="266">
        <f>SUM(L15+L23+L29)</f>
        <v>1170.1664375</v>
      </c>
    </row>
    <row r="31" spans="1:12" ht="33.75" customHeight="1">
      <c r="A31" s="242" t="s">
        <v>13</v>
      </c>
      <c r="B31" s="824" t="s">
        <v>327</v>
      </c>
      <c r="C31" s="825"/>
      <c r="D31" s="825"/>
      <c r="E31" s="825"/>
      <c r="F31" s="825"/>
      <c r="G31" s="824" t="s">
        <v>328</v>
      </c>
      <c r="H31" s="825"/>
      <c r="I31" s="825"/>
      <c r="J31" s="826"/>
      <c r="K31" s="270"/>
      <c r="L31" s="248">
        <f>L30*11.37</f>
        <v>13304.792394374999</v>
      </c>
    </row>
    <row r="32" spans="1:12" ht="35.25" customHeight="1">
      <c r="A32" s="242" t="s">
        <v>18</v>
      </c>
      <c r="B32" s="827" t="s">
        <v>487</v>
      </c>
      <c r="C32" s="828"/>
      <c r="D32" s="828"/>
      <c r="E32" s="828"/>
      <c r="F32" s="828"/>
      <c r="G32" s="828"/>
      <c r="H32" s="828"/>
      <c r="I32" s="828"/>
      <c r="J32" s="829"/>
      <c r="K32" s="271"/>
      <c r="L32" s="248">
        <f>ROUND(L31*5.22,2)</f>
        <v>69451.02</v>
      </c>
    </row>
    <row r="33" spans="1:12">
      <c r="A33" s="240">
        <v>7</v>
      </c>
      <c r="B33" s="830" t="s">
        <v>293</v>
      </c>
      <c r="C33" s="831"/>
      <c r="D33" s="831"/>
      <c r="E33" s="831"/>
      <c r="F33" s="831"/>
      <c r="G33" s="831"/>
      <c r="H33" s="831"/>
      <c r="I33" s="831"/>
      <c r="J33" s="832"/>
      <c r="K33" s="272"/>
      <c r="L33" s="273">
        <f>L32</f>
        <v>69451.02</v>
      </c>
    </row>
    <row r="36" spans="1:12">
      <c r="B36" s="823" t="s">
        <v>265</v>
      </c>
      <c r="C36" s="823"/>
      <c r="D36" s="823"/>
      <c r="E36" s="274"/>
      <c r="F36" s="274"/>
      <c r="G36" s="274"/>
      <c r="H36" s="275"/>
      <c r="I36" s="275"/>
      <c r="J36" s="276" t="s">
        <v>266</v>
      </c>
      <c r="K36" s="276"/>
    </row>
    <row r="37" spans="1:12">
      <c r="B37" s="277"/>
      <c r="C37" s="278"/>
      <c r="E37" s="833" t="s">
        <v>267</v>
      </c>
      <c r="F37" s="833"/>
      <c r="G37" s="833"/>
      <c r="H37" s="279"/>
      <c r="I37" s="279"/>
    </row>
    <row r="38" spans="1:12">
      <c r="B38" s="277"/>
      <c r="C38" s="278"/>
      <c r="D38" s="277"/>
      <c r="E38" s="277"/>
      <c r="F38" s="277"/>
    </row>
    <row r="39" spans="1:12">
      <c r="B39" s="278" t="s">
        <v>268</v>
      </c>
      <c r="C39" s="278"/>
      <c r="D39" s="278"/>
      <c r="E39" s="274"/>
      <c r="F39" s="274"/>
      <c r="G39" s="274"/>
      <c r="H39" s="275"/>
      <c r="I39" s="275"/>
      <c r="J39" s="276" t="s">
        <v>269</v>
      </c>
      <c r="K39" s="276"/>
    </row>
    <row r="40" spans="1:12">
      <c r="B40" s="277"/>
      <c r="C40" s="278"/>
      <c r="E40" s="833" t="s">
        <v>267</v>
      </c>
      <c r="F40" s="833"/>
      <c r="G40" s="833"/>
      <c r="H40" s="279"/>
      <c r="I40" s="279"/>
    </row>
    <row r="41" spans="1:12">
      <c r="B41" s="277"/>
      <c r="C41" s="278"/>
      <c r="D41" s="277"/>
      <c r="E41" s="277"/>
      <c r="F41" s="277"/>
    </row>
    <row r="42" spans="1:12">
      <c r="B42" s="823" t="s">
        <v>270</v>
      </c>
      <c r="C42" s="823"/>
      <c r="D42" s="823"/>
      <c r="E42" s="277"/>
      <c r="F42" s="277"/>
    </row>
    <row r="43" spans="1:12">
      <c r="B43" s="834" t="s">
        <v>271</v>
      </c>
      <c r="C43" s="834"/>
      <c r="D43" s="834"/>
      <c r="E43" s="277"/>
      <c r="F43" s="277"/>
    </row>
    <row r="44" spans="1:12">
      <c r="B44" s="280"/>
      <c r="C44" s="280"/>
      <c r="D44" s="280"/>
      <c r="E44" s="277"/>
      <c r="F44" s="277"/>
    </row>
    <row r="45" spans="1:12">
      <c r="B45" s="835" t="s">
        <v>272</v>
      </c>
      <c r="C45" s="835"/>
      <c r="D45" s="836"/>
      <c r="E45" s="836"/>
      <c r="F45" s="836"/>
      <c r="G45" s="836"/>
      <c r="H45" s="281"/>
      <c r="I45" s="281"/>
    </row>
    <row r="46" spans="1:12">
      <c r="B46" s="277"/>
      <c r="C46" s="278"/>
      <c r="D46" s="833" t="s">
        <v>267</v>
      </c>
      <c r="E46" s="833"/>
      <c r="F46" s="833"/>
      <c r="G46" s="833"/>
      <c r="H46" s="279"/>
      <c r="I46" s="279"/>
    </row>
    <row r="47" spans="1:12">
      <c r="B47" s="823" t="s">
        <v>273</v>
      </c>
      <c r="C47" s="823"/>
      <c r="D47" s="823"/>
      <c r="E47" s="282"/>
      <c r="F47" s="278"/>
    </row>
  </sheetData>
  <mergeCells count="49">
    <mergeCell ref="B43:D43"/>
    <mergeCell ref="B45:C45"/>
    <mergeCell ref="D45:G45"/>
    <mergeCell ref="D46:G46"/>
    <mergeCell ref="B47:D47"/>
    <mergeCell ref="B42:D42"/>
    <mergeCell ref="B26:D26"/>
    <mergeCell ref="B27:D27"/>
    <mergeCell ref="B28:D28"/>
    <mergeCell ref="B29:J29"/>
    <mergeCell ref="B30:J30"/>
    <mergeCell ref="B31:F31"/>
    <mergeCell ref="G31:J31"/>
    <mergeCell ref="B32:J32"/>
    <mergeCell ref="B33:J33"/>
    <mergeCell ref="B36:D36"/>
    <mergeCell ref="E37:G37"/>
    <mergeCell ref="E40:G40"/>
    <mergeCell ref="E8:L8"/>
    <mergeCell ref="A3:D3"/>
    <mergeCell ref="B25:D25"/>
    <mergeCell ref="B16:D16"/>
    <mergeCell ref="H16:J16"/>
    <mergeCell ref="B17:D17"/>
    <mergeCell ref="B18:D18"/>
    <mergeCell ref="B19:D19"/>
    <mergeCell ref="B20:D20"/>
    <mergeCell ref="B21:D21"/>
    <mergeCell ref="H21:K21"/>
    <mergeCell ref="B22:D22"/>
    <mergeCell ref="B23:D23"/>
    <mergeCell ref="B24:D24"/>
    <mergeCell ref="A4:D4"/>
    <mergeCell ref="A6:D6"/>
    <mergeCell ref="A8:D8"/>
    <mergeCell ref="H15:J15"/>
    <mergeCell ref="A2:L2"/>
    <mergeCell ref="B9:D9"/>
    <mergeCell ref="H9:K9"/>
    <mergeCell ref="B10:D10"/>
    <mergeCell ref="B12:D12"/>
    <mergeCell ref="B13:D13"/>
    <mergeCell ref="B14:D14"/>
    <mergeCell ref="B15:D15"/>
    <mergeCell ref="H10:K10"/>
    <mergeCell ref="B11:L11"/>
    <mergeCell ref="E3:L3"/>
    <mergeCell ref="E4:L4"/>
    <mergeCell ref="E6:L6"/>
  </mergeCells>
  <pageMargins left="0.7" right="0.7" top="0.75" bottom="0.75" header="0.3" footer="0.3"/>
  <pageSetup paperSize="9" scale="7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topLeftCell="A5" zoomScaleNormal="100" zoomScaleSheetLayoutView="100" workbookViewId="0">
      <selection activeCell="E16" sqref="E16"/>
    </sheetView>
  </sheetViews>
  <sheetFormatPr defaultRowHeight="15"/>
  <cols>
    <col min="1" max="1" width="4" style="470" customWidth="1"/>
    <col min="2" max="2" width="42.42578125" style="470" customWidth="1"/>
    <col min="3" max="3" width="27.85546875" style="470" customWidth="1"/>
    <col min="4" max="4" width="32.7109375" style="470" customWidth="1"/>
    <col min="5" max="5" width="35.140625" style="470" customWidth="1"/>
    <col min="6" max="6" width="18.5703125" style="470" customWidth="1"/>
    <col min="7" max="8" width="9.140625" style="470"/>
    <col min="9" max="9" width="15.7109375" style="470" bestFit="1" customWidth="1"/>
    <col min="10" max="10" width="35.28515625" style="470" customWidth="1"/>
    <col min="11" max="256" width="9.140625" style="470"/>
    <col min="257" max="257" width="4" style="470" customWidth="1"/>
    <col min="258" max="258" width="42.42578125" style="470" customWidth="1"/>
    <col min="259" max="259" width="27.85546875" style="470" customWidth="1"/>
    <col min="260" max="260" width="32.7109375" style="470" customWidth="1"/>
    <col min="261" max="261" width="35.140625" style="470" customWidth="1"/>
    <col min="262" max="262" width="18.5703125" style="470" customWidth="1"/>
    <col min="263" max="264" width="9.140625" style="470"/>
    <col min="265" max="265" width="15.7109375" style="470" bestFit="1" customWidth="1"/>
    <col min="266" max="266" width="35.28515625" style="470" customWidth="1"/>
    <col min="267" max="512" width="9.140625" style="470"/>
    <col min="513" max="513" width="4" style="470" customWidth="1"/>
    <col min="514" max="514" width="42.42578125" style="470" customWidth="1"/>
    <col min="515" max="515" width="27.85546875" style="470" customWidth="1"/>
    <col min="516" max="516" width="32.7109375" style="470" customWidth="1"/>
    <col min="517" max="517" width="35.140625" style="470" customWidth="1"/>
    <col min="518" max="518" width="18.5703125" style="470" customWidth="1"/>
    <col min="519" max="520" width="9.140625" style="470"/>
    <col min="521" max="521" width="15.7109375" style="470" bestFit="1" customWidth="1"/>
    <col min="522" max="522" width="35.28515625" style="470" customWidth="1"/>
    <col min="523" max="768" width="9.140625" style="470"/>
    <col min="769" max="769" width="4" style="470" customWidth="1"/>
    <col min="770" max="770" width="42.42578125" style="470" customWidth="1"/>
    <col min="771" max="771" width="27.85546875" style="470" customWidth="1"/>
    <col min="772" max="772" width="32.7109375" style="470" customWidth="1"/>
    <col min="773" max="773" width="35.140625" style="470" customWidth="1"/>
    <col min="774" max="774" width="18.5703125" style="470" customWidth="1"/>
    <col min="775" max="776" width="9.140625" style="470"/>
    <col min="777" max="777" width="15.7109375" style="470" bestFit="1" customWidth="1"/>
    <col min="778" max="778" width="35.28515625" style="470" customWidth="1"/>
    <col min="779" max="1024" width="9.140625" style="470"/>
    <col min="1025" max="1025" width="4" style="470" customWidth="1"/>
    <col min="1026" max="1026" width="42.42578125" style="470" customWidth="1"/>
    <col min="1027" max="1027" width="27.85546875" style="470" customWidth="1"/>
    <col min="1028" max="1028" width="32.7109375" style="470" customWidth="1"/>
    <col min="1029" max="1029" width="35.140625" style="470" customWidth="1"/>
    <col min="1030" max="1030" width="18.5703125" style="470" customWidth="1"/>
    <col min="1031" max="1032" width="9.140625" style="470"/>
    <col min="1033" max="1033" width="15.7109375" style="470" bestFit="1" customWidth="1"/>
    <col min="1034" max="1034" width="35.28515625" style="470" customWidth="1"/>
    <col min="1035" max="1280" width="9.140625" style="470"/>
    <col min="1281" max="1281" width="4" style="470" customWidth="1"/>
    <col min="1282" max="1282" width="42.42578125" style="470" customWidth="1"/>
    <col min="1283" max="1283" width="27.85546875" style="470" customWidth="1"/>
    <col min="1284" max="1284" width="32.7109375" style="470" customWidth="1"/>
    <col min="1285" max="1285" width="35.140625" style="470" customWidth="1"/>
    <col min="1286" max="1286" width="18.5703125" style="470" customWidth="1"/>
    <col min="1287" max="1288" width="9.140625" style="470"/>
    <col min="1289" max="1289" width="15.7109375" style="470" bestFit="1" customWidth="1"/>
    <col min="1290" max="1290" width="35.28515625" style="470" customWidth="1"/>
    <col min="1291" max="1536" width="9.140625" style="470"/>
    <col min="1537" max="1537" width="4" style="470" customWidth="1"/>
    <col min="1538" max="1538" width="42.42578125" style="470" customWidth="1"/>
    <col min="1539" max="1539" width="27.85546875" style="470" customWidth="1"/>
    <col min="1540" max="1540" width="32.7109375" style="470" customWidth="1"/>
    <col min="1541" max="1541" width="35.140625" style="470" customWidth="1"/>
    <col min="1542" max="1542" width="18.5703125" style="470" customWidth="1"/>
    <col min="1543" max="1544" width="9.140625" style="470"/>
    <col min="1545" max="1545" width="15.7109375" style="470" bestFit="1" customWidth="1"/>
    <col min="1546" max="1546" width="35.28515625" style="470" customWidth="1"/>
    <col min="1547" max="1792" width="9.140625" style="470"/>
    <col min="1793" max="1793" width="4" style="470" customWidth="1"/>
    <col min="1794" max="1794" width="42.42578125" style="470" customWidth="1"/>
    <col min="1795" max="1795" width="27.85546875" style="470" customWidth="1"/>
    <col min="1796" max="1796" width="32.7109375" style="470" customWidth="1"/>
    <col min="1797" max="1797" width="35.140625" style="470" customWidth="1"/>
    <col min="1798" max="1798" width="18.5703125" style="470" customWidth="1"/>
    <col min="1799" max="1800" width="9.140625" style="470"/>
    <col min="1801" max="1801" width="15.7109375" style="470" bestFit="1" customWidth="1"/>
    <col min="1802" max="1802" width="35.28515625" style="470" customWidth="1"/>
    <col min="1803" max="2048" width="9.140625" style="470"/>
    <col min="2049" max="2049" width="4" style="470" customWidth="1"/>
    <col min="2050" max="2050" width="42.42578125" style="470" customWidth="1"/>
    <col min="2051" max="2051" width="27.85546875" style="470" customWidth="1"/>
    <col min="2052" max="2052" width="32.7109375" style="470" customWidth="1"/>
    <col min="2053" max="2053" width="35.140625" style="470" customWidth="1"/>
    <col min="2054" max="2054" width="18.5703125" style="470" customWidth="1"/>
    <col min="2055" max="2056" width="9.140625" style="470"/>
    <col min="2057" max="2057" width="15.7109375" style="470" bestFit="1" customWidth="1"/>
    <col min="2058" max="2058" width="35.28515625" style="470" customWidth="1"/>
    <col min="2059" max="2304" width="9.140625" style="470"/>
    <col min="2305" max="2305" width="4" style="470" customWidth="1"/>
    <col min="2306" max="2306" width="42.42578125" style="470" customWidth="1"/>
    <col min="2307" max="2307" width="27.85546875" style="470" customWidth="1"/>
    <col min="2308" max="2308" width="32.7109375" style="470" customWidth="1"/>
    <col min="2309" max="2309" width="35.140625" style="470" customWidth="1"/>
    <col min="2310" max="2310" width="18.5703125" style="470" customWidth="1"/>
    <col min="2311" max="2312" width="9.140625" style="470"/>
    <col min="2313" max="2313" width="15.7109375" style="470" bestFit="1" customWidth="1"/>
    <col min="2314" max="2314" width="35.28515625" style="470" customWidth="1"/>
    <col min="2315" max="2560" width="9.140625" style="470"/>
    <col min="2561" max="2561" width="4" style="470" customWidth="1"/>
    <col min="2562" max="2562" width="42.42578125" style="470" customWidth="1"/>
    <col min="2563" max="2563" width="27.85546875" style="470" customWidth="1"/>
    <col min="2564" max="2564" width="32.7109375" style="470" customWidth="1"/>
    <col min="2565" max="2565" width="35.140625" style="470" customWidth="1"/>
    <col min="2566" max="2566" width="18.5703125" style="470" customWidth="1"/>
    <col min="2567" max="2568" width="9.140625" style="470"/>
    <col min="2569" max="2569" width="15.7109375" style="470" bestFit="1" customWidth="1"/>
    <col min="2570" max="2570" width="35.28515625" style="470" customWidth="1"/>
    <col min="2571" max="2816" width="9.140625" style="470"/>
    <col min="2817" max="2817" width="4" style="470" customWidth="1"/>
    <col min="2818" max="2818" width="42.42578125" style="470" customWidth="1"/>
    <col min="2819" max="2819" width="27.85546875" style="470" customWidth="1"/>
    <col min="2820" max="2820" width="32.7109375" style="470" customWidth="1"/>
    <col min="2821" max="2821" width="35.140625" style="470" customWidth="1"/>
    <col min="2822" max="2822" width="18.5703125" style="470" customWidth="1"/>
    <col min="2823" max="2824" width="9.140625" style="470"/>
    <col min="2825" max="2825" width="15.7109375" style="470" bestFit="1" customWidth="1"/>
    <col min="2826" max="2826" width="35.28515625" style="470" customWidth="1"/>
    <col min="2827" max="3072" width="9.140625" style="470"/>
    <col min="3073" max="3073" width="4" style="470" customWidth="1"/>
    <col min="3074" max="3074" width="42.42578125" style="470" customWidth="1"/>
    <col min="3075" max="3075" width="27.85546875" style="470" customWidth="1"/>
    <col min="3076" max="3076" width="32.7109375" style="470" customWidth="1"/>
    <col min="3077" max="3077" width="35.140625" style="470" customWidth="1"/>
    <col min="3078" max="3078" width="18.5703125" style="470" customWidth="1"/>
    <col min="3079" max="3080" width="9.140625" style="470"/>
    <col min="3081" max="3081" width="15.7109375" style="470" bestFit="1" customWidth="1"/>
    <col min="3082" max="3082" width="35.28515625" style="470" customWidth="1"/>
    <col min="3083" max="3328" width="9.140625" style="470"/>
    <col min="3329" max="3329" width="4" style="470" customWidth="1"/>
    <col min="3330" max="3330" width="42.42578125" style="470" customWidth="1"/>
    <col min="3331" max="3331" width="27.85546875" style="470" customWidth="1"/>
    <col min="3332" max="3332" width="32.7109375" style="470" customWidth="1"/>
    <col min="3333" max="3333" width="35.140625" style="470" customWidth="1"/>
    <col min="3334" max="3334" width="18.5703125" style="470" customWidth="1"/>
    <col min="3335" max="3336" width="9.140625" style="470"/>
    <col min="3337" max="3337" width="15.7109375" style="470" bestFit="1" customWidth="1"/>
    <col min="3338" max="3338" width="35.28515625" style="470" customWidth="1"/>
    <col min="3339" max="3584" width="9.140625" style="470"/>
    <col min="3585" max="3585" width="4" style="470" customWidth="1"/>
    <col min="3586" max="3586" width="42.42578125" style="470" customWidth="1"/>
    <col min="3587" max="3587" width="27.85546875" style="470" customWidth="1"/>
    <col min="3588" max="3588" width="32.7109375" style="470" customWidth="1"/>
    <col min="3589" max="3589" width="35.140625" style="470" customWidth="1"/>
    <col min="3590" max="3590" width="18.5703125" style="470" customWidth="1"/>
    <col min="3591" max="3592" width="9.140625" style="470"/>
    <col min="3593" max="3593" width="15.7109375" style="470" bestFit="1" customWidth="1"/>
    <col min="3594" max="3594" width="35.28515625" style="470" customWidth="1"/>
    <col min="3595" max="3840" width="9.140625" style="470"/>
    <col min="3841" max="3841" width="4" style="470" customWidth="1"/>
    <col min="3842" max="3842" width="42.42578125" style="470" customWidth="1"/>
    <col min="3843" max="3843" width="27.85546875" style="470" customWidth="1"/>
    <col min="3844" max="3844" width="32.7109375" style="470" customWidth="1"/>
    <col min="3845" max="3845" width="35.140625" style="470" customWidth="1"/>
    <col min="3846" max="3846" width="18.5703125" style="470" customWidth="1"/>
    <col min="3847" max="3848" width="9.140625" style="470"/>
    <col min="3849" max="3849" width="15.7109375" style="470" bestFit="1" customWidth="1"/>
    <col min="3850" max="3850" width="35.28515625" style="470" customWidth="1"/>
    <col min="3851" max="4096" width="9.140625" style="470"/>
    <col min="4097" max="4097" width="4" style="470" customWidth="1"/>
    <col min="4098" max="4098" width="42.42578125" style="470" customWidth="1"/>
    <col min="4099" max="4099" width="27.85546875" style="470" customWidth="1"/>
    <col min="4100" max="4100" width="32.7109375" style="470" customWidth="1"/>
    <col min="4101" max="4101" width="35.140625" style="470" customWidth="1"/>
    <col min="4102" max="4102" width="18.5703125" style="470" customWidth="1"/>
    <col min="4103" max="4104" width="9.140625" style="470"/>
    <col min="4105" max="4105" width="15.7109375" style="470" bestFit="1" customWidth="1"/>
    <col min="4106" max="4106" width="35.28515625" style="470" customWidth="1"/>
    <col min="4107" max="4352" width="9.140625" style="470"/>
    <col min="4353" max="4353" width="4" style="470" customWidth="1"/>
    <col min="4354" max="4354" width="42.42578125" style="470" customWidth="1"/>
    <col min="4355" max="4355" width="27.85546875" style="470" customWidth="1"/>
    <col min="4356" max="4356" width="32.7109375" style="470" customWidth="1"/>
    <col min="4357" max="4357" width="35.140625" style="470" customWidth="1"/>
    <col min="4358" max="4358" width="18.5703125" style="470" customWidth="1"/>
    <col min="4359" max="4360" width="9.140625" style="470"/>
    <col min="4361" max="4361" width="15.7109375" style="470" bestFit="1" customWidth="1"/>
    <col min="4362" max="4362" width="35.28515625" style="470" customWidth="1"/>
    <col min="4363" max="4608" width="9.140625" style="470"/>
    <col min="4609" max="4609" width="4" style="470" customWidth="1"/>
    <col min="4610" max="4610" width="42.42578125" style="470" customWidth="1"/>
    <col min="4611" max="4611" width="27.85546875" style="470" customWidth="1"/>
    <col min="4612" max="4612" width="32.7109375" style="470" customWidth="1"/>
    <col min="4613" max="4613" width="35.140625" style="470" customWidth="1"/>
    <col min="4614" max="4614" width="18.5703125" style="470" customWidth="1"/>
    <col min="4615" max="4616" width="9.140625" style="470"/>
    <col min="4617" max="4617" width="15.7109375" style="470" bestFit="1" customWidth="1"/>
    <col min="4618" max="4618" width="35.28515625" style="470" customWidth="1"/>
    <col min="4619" max="4864" width="9.140625" style="470"/>
    <col min="4865" max="4865" width="4" style="470" customWidth="1"/>
    <col min="4866" max="4866" width="42.42578125" style="470" customWidth="1"/>
    <col min="4867" max="4867" width="27.85546875" style="470" customWidth="1"/>
    <col min="4868" max="4868" width="32.7109375" style="470" customWidth="1"/>
    <col min="4869" max="4869" width="35.140625" style="470" customWidth="1"/>
    <col min="4870" max="4870" width="18.5703125" style="470" customWidth="1"/>
    <col min="4871" max="4872" width="9.140625" style="470"/>
    <col min="4873" max="4873" width="15.7109375" style="470" bestFit="1" customWidth="1"/>
    <col min="4874" max="4874" width="35.28515625" style="470" customWidth="1"/>
    <col min="4875" max="5120" width="9.140625" style="470"/>
    <col min="5121" max="5121" width="4" style="470" customWidth="1"/>
    <col min="5122" max="5122" width="42.42578125" style="470" customWidth="1"/>
    <col min="5123" max="5123" width="27.85546875" style="470" customWidth="1"/>
    <col min="5124" max="5124" width="32.7109375" style="470" customWidth="1"/>
    <col min="5125" max="5125" width="35.140625" style="470" customWidth="1"/>
    <col min="5126" max="5126" width="18.5703125" style="470" customWidth="1"/>
    <col min="5127" max="5128" width="9.140625" style="470"/>
    <col min="5129" max="5129" width="15.7109375" style="470" bestFit="1" customWidth="1"/>
    <col min="5130" max="5130" width="35.28515625" style="470" customWidth="1"/>
    <col min="5131" max="5376" width="9.140625" style="470"/>
    <col min="5377" max="5377" width="4" style="470" customWidth="1"/>
    <col min="5378" max="5378" width="42.42578125" style="470" customWidth="1"/>
    <col min="5379" max="5379" width="27.85546875" style="470" customWidth="1"/>
    <col min="5380" max="5380" width="32.7109375" style="470" customWidth="1"/>
    <col min="5381" max="5381" width="35.140625" style="470" customWidth="1"/>
    <col min="5382" max="5382" width="18.5703125" style="470" customWidth="1"/>
    <col min="5383" max="5384" width="9.140625" style="470"/>
    <col min="5385" max="5385" width="15.7109375" style="470" bestFit="1" customWidth="1"/>
    <col min="5386" max="5386" width="35.28515625" style="470" customWidth="1"/>
    <col min="5387" max="5632" width="9.140625" style="470"/>
    <col min="5633" max="5633" width="4" style="470" customWidth="1"/>
    <col min="5634" max="5634" width="42.42578125" style="470" customWidth="1"/>
    <col min="5635" max="5635" width="27.85546875" style="470" customWidth="1"/>
    <col min="5636" max="5636" width="32.7109375" style="470" customWidth="1"/>
    <col min="5637" max="5637" width="35.140625" style="470" customWidth="1"/>
    <col min="5638" max="5638" width="18.5703125" style="470" customWidth="1"/>
    <col min="5639" max="5640" width="9.140625" style="470"/>
    <col min="5641" max="5641" width="15.7109375" style="470" bestFit="1" customWidth="1"/>
    <col min="5642" max="5642" width="35.28515625" style="470" customWidth="1"/>
    <col min="5643" max="5888" width="9.140625" style="470"/>
    <col min="5889" max="5889" width="4" style="470" customWidth="1"/>
    <col min="5890" max="5890" width="42.42578125" style="470" customWidth="1"/>
    <col min="5891" max="5891" width="27.85546875" style="470" customWidth="1"/>
    <col min="5892" max="5892" width="32.7109375" style="470" customWidth="1"/>
    <col min="5893" max="5893" width="35.140625" style="470" customWidth="1"/>
    <col min="5894" max="5894" width="18.5703125" style="470" customWidth="1"/>
    <col min="5895" max="5896" width="9.140625" style="470"/>
    <col min="5897" max="5897" width="15.7109375" style="470" bestFit="1" customWidth="1"/>
    <col min="5898" max="5898" width="35.28515625" style="470" customWidth="1"/>
    <col min="5899" max="6144" width="9.140625" style="470"/>
    <col min="6145" max="6145" width="4" style="470" customWidth="1"/>
    <col min="6146" max="6146" width="42.42578125" style="470" customWidth="1"/>
    <col min="6147" max="6147" width="27.85546875" style="470" customWidth="1"/>
    <col min="6148" max="6148" width="32.7109375" style="470" customWidth="1"/>
    <col min="6149" max="6149" width="35.140625" style="470" customWidth="1"/>
    <col min="6150" max="6150" width="18.5703125" style="470" customWidth="1"/>
    <col min="6151" max="6152" width="9.140625" style="470"/>
    <col min="6153" max="6153" width="15.7109375" style="470" bestFit="1" customWidth="1"/>
    <col min="6154" max="6154" width="35.28515625" style="470" customWidth="1"/>
    <col min="6155" max="6400" width="9.140625" style="470"/>
    <col min="6401" max="6401" width="4" style="470" customWidth="1"/>
    <col min="6402" max="6402" width="42.42578125" style="470" customWidth="1"/>
    <col min="6403" max="6403" width="27.85546875" style="470" customWidth="1"/>
    <col min="6404" max="6404" width="32.7109375" style="470" customWidth="1"/>
    <col min="6405" max="6405" width="35.140625" style="470" customWidth="1"/>
    <col min="6406" max="6406" width="18.5703125" style="470" customWidth="1"/>
    <col min="6407" max="6408" width="9.140625" style="470"/>
    <col min="6409" max="6409" width="15.7109375" style="470" bestFit="1" customWidth="1"/>
    <col min="6410" max="6410" width="35.28515625" style="470" customWidth="1"/>
    <col min="6411" max="6656" width="9.140625" style="470"/>
    <col min="6657" max="6657" width="4" style="470" customWidth="1"/>
    <col min="6658" max="6658" width="42.42578125" style="470" customWidth="1"/>
    <col min="6659" max="6659" width="27.85546875" style="470" customWidth="1"/>
    <col min="6660" max="6660" width="32.7109375" style="470" customWidth="1"/>
    <col min="6661" max="6661" width="35.140625" style="470" customWidth="1"/>
    <col min="6662" max="6662" width="18.5703125" style="470" customWidth="1"/>
    <col min="6663" max="6664" width="9.140625" style="470"/>
    <col min="6665" max="6665" width="15.7109375" style="470" bestFit="1" customWidth="1"/>
    <col min="6666" max="6666" width="35.28515625" style="470" customWidth="1"/>
    <col min="6667" max="6912" width="9.140625" style="470"/>
    <col min="6913" max="6913" width="4" style="470" customWidth="1"/>
    <col min="6914" max="6914" width="42.42578125" style="470" customWidth="1"/>
    <col min="6915" max="6915" width="27.85546875" style="470" customWidth="1"/>
    <col min="6916" max="6916" width="32.7109375" style="470" customWidth="1"/>
    <col min="6917" max="6917" width="35.140625" style="470" customWidth="1"/>
    <col min="6918" max="6918" width="18.5703125" style="470" customWidth="1"/>
    <col min="6919" max="6920" width="9.140625" style="470"/>
    <col min="6921" max="6921" width="15.7109375" style="470" bestFit="1" customWidth="1"/>
    <col min="6922" max="6922" width="35.28515625" style="470" customWidth="1"/>
    <col min="6923" max="7168" width="9.140625" style="470"/>
    <col min="7169" max="7169" width="4" style="470" customWidth="1"/>
    <col min="7170" max="7170" width="42.42578125" style="470" customWidth="1"/>
    <col min="7171" max="7171" width="27.85546875" style="470" customWidth="1"/>
    <col min="7172" max="7172" width="32.7109375" style="470" customWidth="1"/>
    <col min="7173" max="7173" width="35.140625" style="470" customWidth="1"/>
    <col min="7174" max="7174" width="18.5703125" style="470" customWidth="1"/>
    <col min="7175" max="7176" width="9.140625" style="470"/>
    <col min="7177" max="7177" width="15.7109375" style="470" bestFit="1" customWidth="1"/>
    <col min="7178" max="7178" width="35.28515625" style="470" customWidth="1"/>
    <col min="7179" max="7424" width="9.140625" style="470"/>
    <col min="7425" max="7425" width="4" style="470" customWidth="1"/>
    <col min="7426" max="7426" width="42.42578125" style="470" customWidth="1"/>
    <col min="7427" max="7427" width="27.85546875" style="470" customWidth="1"/>
    <col min="7428" max="7428" width="32.7109375" style="470" customWidth="1"/>
    <col min="7429" max="7429" width="35.140625" style="470" customWidth="1"/>
    <col min="7430" max="7430" width="18.5703125" style="470" customWidth="1"/>
    <col min="7431" max="7432" width="9.140625" style="470"/>
    <col min="7433" max="7433" width="15.7109375" style="470" bestFit="1" customWidth="1"/>
    <col min="7434" max="7434" width="35.28515625" style="470" customWidth="1"/>
    <col min="7435" max="7680" width="9.140625" style="470"/>
    <col min="7681" max="7681" width="4" style="470" customWidth="1"/>
    <col min="7682" max="7682" width="42.42578125" style="470" customWidth="1"/>
    <col min="7683" max="7683" width="27.85546875" style="470" customWidth="1"/>
    <col min="7684" max="7684" width="32.7109375" style="470" customWidth="1"/>
    <col min="7685" max="7685" width="35.140625" style="470" customWidth="1"/>
    <col min="7686" max="7686" width="18.5703125" style="470" customWidth="1"/>
    <col min="7687" max="7688" width="9.140625" style="470"/>
    <col min="7689" max="7689" width="15.7109375" style="470" bestFit="1" customWidth="1"/>
    <col min="7690" max="7690" width="35.28515625" style="470" customWidth="1"/>
    <col min="7691" max="7936" width="9.140625" style="470"/>
    <col min="7937" max="7937" width="4" style="470" customWidth="1"/>
    <col min="7938" max="7938" width="42.42578125" style="470" customWidth="1"/>
    <col min="7939" max="7939" width="27.85546875" style="470" customWidth="1"/>
    <col min="7940" max="7940" width="32.7109375" style="470" customWidth="1"/>
    <col min="7941" max="7941" width="35.140625" style="470" customWidth="1"/>
    <col min="7942" max="7942" width="18.5703125" style="470" customWidth="1"/>
    <col min="7943" max="7944" width="9.140625" style="470"/>
    <col min="7945" max="7945" width="15.7109375" style="470" bestFit="1" customWidth="1"/>
    <col min="7946" max="7946" width="35.28515625" style="470" customWidth="1"/>
    <col min="7947" max="8192" width="9.140625" style="470"/>
    <col min="8193" max="8193" width="4" style="470" customWidth="1"/>
    <col min="8194" max="8194" width="42.42578125" style="470" customWidth="1"/>
    <col min="8195" max="8195" width="27.85546875" style="470" customWidth="1"/>
    <col min="8196" max="8196" width="32.7109375" style="470" customWidth="1"/>
    <col min="8197" max="8197" width="35.140625" style="470" customWidth="1"/>
    <col min="8198" max="8198" width="18.5703125" style="470" customWidth="1"/>
    <col min="8199" max="8200" width="9.140625" style="470"/>
    <col min="8201" max="8201" width="15.7109375" style="470" bestFit="1" customWidth="1"/>
    <col min="8202" max="8202" width="35.28515625" style="470" customWidth="1"/>
    <col min="8203" max="8448" width="9.140625" style="470"/>
    <col min="8449" max="8449" width="4" style="470" customWidth="1"/>
    <col min="8450" max="8450" width="42.42578125" style="470" customWidth="1"/>
    <col min="8451" max="8451" width="27.85546875" style="470" customWidth="1"/>
    <col min="8452" max="8452" width="32.7109375" style="470" customWidth="1"/>
    <col min="8453" max="8453" width="35.140625" style="470" customWidth="1"/>
    <col min="8454" max="8454" width="18.5703125" style="470" customWidth="1"/>
    <col min="8455" max="8456" width="9.140625" style="470"/>
    <col min="8457" max="8457" width="15.7109375" style="470" bestFit="1" customWidth="1"/>
    <col min="8458" max="8458" width="35.28515625" style="470" customWidth="1"/>
    <col min="8459" max="8704" width="9.140625" style="470"/>
    <col min="8705" max="8705" width="4" style="470" customWidth="1"/>
    <col min="8706" max="8706" width="42.42578125" style="470" customWidth="1"/>
    <col min="8707" max="8707" width="27.85546875" style="470" customWidth="1"/>
    <col min="8708" max="8708" width="32.7109375" style="470" customWidth="1"/>
    <col min="8709" max="8709" width="35.140625" style="470" customWidth="1"/>
    <col min="8710" max="8710" width="18.5703125" style="470" customWidth="1"/>
    <col min="8711" max="8712" width="9.140625" style="470"/>
    <col min="8713" max="8713" width="15.7109375" style="470" bestFit="1" customWidth="1"/>
    <col min="8714" max="8714" width="35.28515625" style="470" customWidth="1"/>
    <col min="8715" max="8960" width="9.140625" style="470"/>
    <col min="8961" max="8961" width="4" style="470" customWidth="1"/>
    <col min="8962" max="8962" width="42.42578125" style="470" customWidth="1"/>
    <col min="8963" max="8963" width="27.85546875" style="470" customWidth="1"/>
    <col min="8964" max="8964" width="32.7109375" style="470" customWidth="1"/>
    <col min="8965" max="8965" width="35.140625" style="470" customWidth="1"/>
    <col min="8966" max="8966" width="18.5703125" style="470" customWidth="1"/>
    <col min="8967" max="8968" width="9.140625" style="470"/>
    <col min="8969" max="8969" width="15.7109375" style="470" bestFit="1" customWidth="1"/>
    <col min="8970" max="8970" width="35.28515625" style="470" customWidth="1"/>
    <col min="8971" max="9216" width="9.140625" style="470"/>
    <col min="9217" max="9217" width="4" style="470" customWidth="1"/>
    <col min="9218" max="9218" width="42.42578125" style="470" customWidth="1"/>
    <col min="9219" max="9219" width="27.85546875" style="470" customWidth="1"/>
    <col min="9220" max="9220" width="32.7109375" style="470" customWidth="1"/>
    <col min="9221" max="9221" width="35.140625" style="470" customWidth="1"/>
    <col min="9222" max="9222" width="18.5703125" style="470" customWidth="1"/>
    <col min="9223" max="9224" width="9.140625" style="470"/>
    <col min="9225" max="9225" width="15.7109375" style="470" bestFit="1" customWidth="1"/>
    <col min="9226" max="9226" width="35.28515625" style="470" customWidth="1"/>
    <col min="9227" max="9472" width="9.140625" style="470"/>
    <col min="9473" max="9473" width="4" style="470" customWidth="1"/>
    <col min="9474" max="9474" width="42.42578125" style="470" customWidth="1"/>
    <col min="9475" max="9475" width="27.85546875" style="470" customWidth="1"/>
    <col min="9476" max="9476" width="32.7109375" style="470" customWidth="1"/>
    <col min="9477" max="9477" width="35.140625" style="470" customWidth="1"/>
    <col min="9478" max="9478" width="18.5703125" style="470" customWidth="1"/>
    <col min="9479" max="9480" width="9.140625" style="470"/>
    <col min="9481" max="9481" width="15.7109375" style="470" bestFit="1" customWidth="1"/>
    <col min="9482" max="9482" width="35.28515625" style="470" customWidth="1"/>
    <col min="9483" max="9728" width="9.140625" style="470"/>
    <col min="9729" max="9729" width="4" style="470" customWidth="1"/>
    <col min="9730" max="9730" width="42.42578125" style="470" customWidth="1"/>
    <col min="9731" max="9731" width="27.85546875" style="470" customWidth="1"/>
    <col min="9732" max="9732" width="32.7109375" style="470" customWidth="1"/>
    <col min="9733" max="9733" width="35.140625" style="470" customWidth="1"/>
    <col min="9734" max="9734" width="18.5703125" style="470" customWidth="1"/>
    <col min="9735" max="9736" width="9.140625" style="470"/>
    <col min="9737" max="9737" width="15.7109375" style="470" bestFit="1" customWidth="1"/>
    <col min="9738" max="9738" width="35.28515625" style="470" customWidth="1"/>
    <col min="9739" max="9984" width="9.140625" style="470"/>
    <col min="9985" max="9985" width="4" style="470" customWidth="1"/>
    <col min="9986" max="9986" width="42.42578125" style="470" customWidth="1"/>
    <col min="9987" max="9987" width="27.85546875" style="470" customWidth="1"/>
    <col min="9988" max="9988" width="32.7109375" style="470" customWidth="1"/>
    <col min="9989" max="9989" width="35.140625" style="470" customWidth="1"/>
    <col min="9990" max="9990" width="18.5703125" style="470" customWidth="1"/>
    <col min="9991" max="9992" width="9.140625" style="470"/>
    <col min="9993" max="9993" width="15.7109375" style="470" bestFit="1" customWidth="1"/>
    <col min="9994" max="9994" width="35.28515625" style="470" customWidth="1"/>
    <col min="9995" max="10240" width="9.140625" style="470"/>
    <col min="10241" max="10241" width="4" style="470" customWidth="1"/>
    <col min="10242" max="10242" width="42.42578125" style="470" customWidth="1"/>
    <col min="10243" max="10243" width="27.85546875" style="470" customWidth="1"/>
    <col min="10244" max="10244" width="32.7109375" style="470" customWidth="1"/>
    <col min="10245" max="10245" width="35.140625" style="470" customWidth="1"/>
    <col min="10246" max="10246" width="18.5703125" style="470" customWidth="1"/>
    <col min="10247" max="10248" width="9.140625" style="470"/>
    <col min="10249" max="10249" width="15.7109375" style="470" bestFit="1" customWidth="1"/>
    <col min="10250" max="10250" width="35.28515625" style="470" customWidth="1"/>
    <col min="10251" max="10496" width="9.140625" style="470"/>
    <col min="10497" max="10497" width="4" style="470" customWidth="1"/>
    <col min="10498" max="10498" width="42.42578125" style="470" customWidth="1"/>
    <col min="10499" max="10499" width="27.85546875" style="470" customWidth="1"/>
    <col min="10500" max="10500" width="32.7109375" style="470" customWidth="1"/>
    <col min="10501" max="10501" width="35.140625" style="470" customWidth="1"/>
    <col min="10502" max="10502" width="18.5703125" style="470" customWidth="1"/>
    <col min="10503" max="10504" width="9.140625" style="470"/>
    <col min="10505" max="10505" width="15.7109375" style="470" bestFit="1" customWidth="1"/>
    <col min="10506" max="10506" width="35.28515625" style="470" customWidth="1"/>
    <col min="10507" max="10752" width="9.140625" style="470"/>
    <col min="10753" max="10753" width="4" style="470" customWidth="1"/>
    <col min="10754" max="10754" width="42.42578125" style="470" customWidth="1"/>
    <col min="10755" max="10755" width="27.85546875" style="470" customWidth="1"/>
    <col min="10756" max="10756" width="32.7109375" style="470" customWidth="1"/>
    <col min="10757" max="10757" width="35.140625" style="470" customWidth="1"/>
    <col min="10758" max="10758" width="18.5703125" style="470" customWidth="1"/>
    <col min="10759" max="10760" width="9.140625" style="470"/>
    <col min="10761" max="10761" width="15.7109375" style="470" bestFit="1" customWidth="1"/>
    <col min="10762" max="10762" width="35.28515625" style="470" customWidth="1"/>
    <col min="10763" max="11008" width="9.140625" style="470"/>
    <col min="11009" max="11009" width="4" style="470" customWidth="1"/>
    <col min="11010" max="11010" width="42.42578125" style="470" customWidth="1"/>
    <col min="11011" max="11011" width="27.85546875" style="470" customWidth="1"/>
    <col min="11012" max="11012" width="32.7109375" style="470" customWidth="1"/>
    <col min="11013" max="11013" width="35.140625" style="470" customWidth="1"/>
    <col min="11014" max="11014" width="18.5703125" style="470" customWidth="1"/>
    <col min="11015" max="11016" width="9.140625" style="470"/>
    <col min="11017" max="11017" width="15.7109375" style="470" bestFit="1" customWidth="1"/>
    <col min="11018" max="11018" width="35.28515625" style="470" customWidth="1"/>
    <col min="11019" max="11264" width="9.140625" style="470"/>
    <col min="11265" max="11265" width="4" style="470" customWidth="1"/>
    <col min="11266" max="11266" width="42.42578125" style="470" customWidth="1"/>
    <col min="11267" max="11267" width="27.85546875" style="470" customWidth="1"/>
    <col min="11268" max="11268" width="32.7109375" style="470" customWidth="1"/>
    <col min="11269" max="11269" width="35.140625" style="470" customWidth="1"/>
    <col min="11270" max="11270" width="18.5703125" style="470" customWidth="1"/>
    <col min="11271" max="11272" width="9.140625" style="470"/>
    <col min="11273" max="11273" width="15.7109375" style="470" bestFit="1" customWidth="1"/>
    <col min="11274" max="11274" width="35.28515625" style="470" customWidth="1"/>
    <col min="11275" max="11520" width="9.140625" style="470"/>
    <col min="11521" max="11521" width="4" style="470" customWidth="1"/>
    <col min="11522" max="11522" width="42.42578125" style="470" customWidth="1"/>
    <col min="11523" max="11523" width="27.85546875" style="470" customWidth="1"/>
    <col min="11524" max="11524" width="32.7109375" style="470" customWidth="1"/>
    <col min="11525" max="11525" width="35.140625" style="470" customWidth="1"/>
    <col min="11526" max="11526" width="18.5703125" style="470" customWidth="1"/>
    <col min="11527" max="11528" width="9.140625" style="470"/>
    <col min="11529" max="11529" width="15.7109375" style="470" bestFit="1" customWidth="1"/>
    <col min="11530" max="11530" width="35.28515625" style="470" customWidth="1"/>
    <col min="11531" max="11776" width="9.140625" style="470"/>
    <col min="11777" max="11777" width="4" style="470" customWidth="1"/>
    <col min="11778" max="11778" width="42.42578125" style="470" customWidth="1"/>
    <col min="11779" max="11779" width="27.85546875" style="470" customWidth="1"/>
    <col min="11780" max="11780" width="32.7109375" style="470" customWidth="1"/>
    <col min="11781" max="11781" width="35.140625" style="470" customWidth="1"/>
    <col min="11782" max="11782" width="18.5703125" style="470" customWidth="1"/>
    <col min="11783" max="11784" width="9.140625" style="470"/>
    <col min="11785" max="11785" width="15.7109375" style="470" bestFit="1" customWidth="1"/>
    <col min="11786" max="11786" width="35.28515625" style="470" customWidth="1"/>
    <col min="11787" max="12032" width="9.140625" style="470"/>
    <col min="12033" max="12033" width="4" style="470" customWidth="1"/>
    <col min="12034" max="12034" width="42.42578125" style="470" customWidth="1"/>
    <col min="12035" max="12035" width="27.85546875" style="470" customWidth="1"/>
    <col min="12036" max="12036" width="32.7109375" style="470" customWidth="1"/>
    <col min="12037" max="12037" width="35.140625" style="470" customWidth="1"/>
    <col min="12038" max="12038" width="18.5703125" style="470" customWidth="1"/>
    <col min="12039" max="12040" width="9.140625" style="470"/>
    <col min="12041" max="12041" width="15.7109375" style="470" bestFit="1" customWidth="1"/>
    <col min="12042" max="12042" width="35.28515625" style="470" customWidth="1"/>
    <col min="12043" max="12288" width="9.140625" style="470"/>
    <col min="12289" max="12289" width="4" style="470" customWidth="1"/>
    <col min="12290" max="12290" width="42.42578125" style="470" customWidth="1"/>
    <col min="12291" max="12291" width="27.85546875" style="470" customWidth="1"/>
    <col min="12292" max="12292" width="32.7109375" style="470" customWidth="1"/>
    <col min="12293" max="12293" width="35.140625" style="470" customWidth="1"/>
    <col min="12294" max="12294" width="18.5703125" style="470" customWidth="1"/>
    <col min="12295" max="12296" width="9.140625" style="470"/>
    <col min="12297" max="12297" width="15.7109375" style="470" bestFit="1" customWidth="1"/>
    <col min="12298" max="12298" width="35.28515625" style="470" customWidth="1"/>
    <col min="12299" max="12544" width="9.140625" style="470"/>
    <col min="12545" max="12545" width="4" style="470" customWidth="1"/>
    <col min="12546" max="12546" width="42.42578125" style="470" customWidth="1"/>
    <col min="12547" max="12547" width="27.85546875" style="470" customWidth="1"/>
    <col min="12548" max="12548" width="32.7109375" style="470" customWidth="1"/>
    <col min="12549" max="12549" width="35.140625" style="470" customWidth="1"/>
    <col min="12550" max="12550" width="18.5703125" style="470" customWidth="1"/>
    <col min="12551" max="12552" width="9.140625" style="470"/>
    <col min="12553" max="12553" width="15.7109375" style="470" bestFit="1" customWidth="1"/>
    <col min="12554" max="12554" width="35.28515625" style="470" customWidth="1"/>
    <col min="12555" max="12800" width="9.140625" style="470"/>
    <col min="12801" max="12801" width="4" style="470" customWidth="1"/>
    <col min="12802" max="12802" width="42.42578125" style="470" customWidth="1"/>
    <col min="12803" max="12803" width="27.85546875" style="470" customWidth="1"/>
    <col min="12804" max="12804" width="32.7109375" style="470" customWidth="1"/>
    <col min="12805" max="12805" width="35.140625" style="470" customWidth="1"/>
    <col min="12806" max="12806" width="18.5703125" style="470" customWidth="1"/>
    <col min="12807" max="12808" width="9.140625" style="470"/>
    <col min="12809" max="12809" width="15.7109375" style="470" bestFit="1" customWidth="1"/>
    <col min="12810" max="12810" width="35.28515625" style="470" customWidth="1"/>
    <col min="12811" max="13056" width="9.140625" style="470"/>
    <col min="13057" max="13057" width="4" style="470" customWidth="1"/>
    <col min="13058" max="13058" width="42.42578125" style="470" customWidth="1"/>
    <col min="13059" max="13059" width="27.85546875" style="470" customWidth="1"/>
    <col min="13060" max="13060" width="32.7109375" style="470" customWidth="1"/>
    <col min="13061" max="13061" width="35.140625" style="470" customWidth="1"/>
    <col min="13062" max="13062" width="18.5703125" style="470" customWidth="1"/>
    <col min="13063" max="13064" width="9.140625" style="470"/>
    <col min="13065" max="13065" width="15.7109375" style="470" bestFit="1" customWidth="1"/>
    <col min="13066" max="13066" width="35.28515625" style="470" customWidth="1"/>
    <col min="13067" max="13312" width="9.140625" style="470"/>
    <col min="13313" max="13313" width="4" style="470" customWidth="1"/>
    <col min="13314" max="13314" width="42.42578125" style="470" customWidth="1"/>
    <col min="13315" max="13315" width="27.85546875" style="470" customWidth="1"/>
    <col min="13316" max="13316" width="32.7109375" style="470" customWidth="1"/>
    <col min="13317" max="13317" width="35.140625" style="470" customWidth="1"/>
    <col min="13318" max="13318" width="18.5703125" style="470" customWidth="1"/>
    <col min="13319" max="13320" width="9.140625" style="470"/>
    <col min="13321" max="13321" width="15.7109375" style="470" bestFit="1" customWidth="1"/>
    <col min="13322" max="13322" width="35.28515625" style="470" customWidth="1"/>
    <col min="13323" max="13568" width="9.140625" style="470"/>
    <col min="13569" max="13569" width="4" style="470" customWidth="1"/>
    <col min="13570" max="13570" width="42.42578125" style="470" customWidth="1"/>
    <col min="13571" max="13571" width="27.85546875" style="470" customWidth="1"/>
    <col min="13572" max="13572" width="32.7109375" style="470" customWidth="1"/>
    <col min="13573" max="13573" width="35.140625" style="470" customWidth="1"/>
    <col min="13574" max="13574" width="18.5703125" style="470" customWidth="1"/>
    <col min="13575" max="13576" width="9.140625" style="470"/>
    <col min="13577" max="13577" width="15.7109375" style="470" bestFit="1" customWidth="1"/>
    <col min="13578" max="13578" width="35.28515625" style="470" customWidth="1"/>
    <col min="13579" max="13824" width="9.140625" style="470"/>
    <col min="13825" max="13825" width="4" style="470" customWidth="1"/>
    <col min="13826" max="13826" width="42.42578125" style="470" customWidth="1"/>
    <col min="13827" max="13827" width="27.85546875" style="470" customWidth="1"/>
    <col min="13828" max="13828" width="32.7109375" style="470" customWidth="1"/>
    <col min="13829" max="13829" width="35.140625" style="470" customWidth="1"/>
    <col min="13830" max="13830" width="18.5703125" style="470" customWidth="1"/>
    <col min="13831" max="13832" width="9.140625" style="470"/>
    <col min="13833" max="13833" width="15.7109375" style="470" bestFit="1" customWidth="1"/>
    <col min="13834" max="13834" width="35.28515625" style="470" customWidth="1"/>
    <col min="13835" max="14080" width="9.140625" style="470"/>
    <col min="14081" max="14081" width="4" style="470" customWidth="1"/>
    <col min="14082" max="14082" width="42.42578125" style="470" customWidth="1"/>
    <col min="14083" max="14083" width="27.85546875" style="470" customWidth="1"/>
    <col min="14084" max="14084" width="32.7109375" style="470" customWidth="1"/>
    <col min="14085" max="14085" width="35.140625" style="470" customWidth="1"/>
    <col min="14086" max="14086" width="18.5703125" style="470" customWidth="1"/>
    <col min="14087" max="14088" width="9.140625" style="470"/>
    <col min="14089" max="14089" width="15.7109375" style="470" bestFit="1" customWidth="1"/>
    <col min="14090" max="14090" width="35.28515625" style="470" customWidth="1"/>
    <col min="14091" max="14336" width="9.140625" style="470"/>
    <col min="14337" max="14337" width="4" style="470" customWidth="1"/>
    <col min="14338" max="14338" width="42.42578125" style="470" customWidth="1"/>
    <col min="14339" max="14339" width="27.85546875" style="470" customWidth="1"/>
    <col min="14340" max="14340" width="32.7109375" style="470" customWidth="1"/>
    <col min="14341" max="14341" width="35.140625" style="470" customWidth="1"/>
    <col min="14342" max="14342" width="18.5703125" style="470" customWidth="1"/>
    <col min="14343" max="14344" width="9.140625" style="470"/>
    <col min="14345" max="14345" width="15.7109375" style="470" bestFit="1" customWidth="1"/>
    <col min="14346" max="14346" width="35.28515625" style="470" customWidth="1"/>
    <col min="14347" max="14592" width="9.140625" style="470"/>
    <col min="14593" max="14593" width="4" style="470" customWidth="1"/>
    <col min="14594" max="14594" width="42.42578125" style="470" customWidth="1"/>
    <col min="14595" max="14595" width="27.85546875" style="470" customWidth="1"/>
    <col min="14596" max="14596" width="32.7109375" style="470" customWidth="1"/>
    <col min="14597" max="14597" width="35.140625" style="470" customWidth="1"/>
    <col min="14598" max="14598" width="18.5703125" style="470" customWidth="1"/>
    <col min="14599" max="14600" width="9.140625" style="470"/>
    <col min="14601" max="14601" width="15.7109375" style="470" bestFit="1" customWidth="1"/>
    <col min="14602" max="14602" width="35.28515625" style="470" customWidth="1"/>
    <col min="14603" max="14848" width="9.140625" style="470"/>
    <col min="14849" max="14849" width="4" style="470" customWidth="1"/>
    <col min="14850" max="14850" width="42.42578125" style="470" customWidth="1"/>
    <col min="14851" max="14851" width="27.85546875" style="470" customWidth="1"/>
    <col min="14852" max="14852" width="32.7109375" style="470" customWidth="1"/>
    <col min="14853" max="14853" width="35.140625" style="470" customWidth="1"/>
    <col min="14854" max="14854" width="18.5703125" style="470" customWidth="1"/>
    <col min="14855" max="14856" width="9.140625" style="470"/>
    <col min="14857" max="14857" width="15.7109375" style="470" bestFit="1" customWidth="1"/>
    <col min="14858" max="14858" width="35.28515625" style="470" customWidth="1"/>
    <col min="14859" max="15104" width="9.140625" style="470"/>
    <col min="15105" max="15105" width="4" style="470" customWidth="1"/>
    <col min="15106" max="15106" width="42.42578125" style="470" customWidth="1"/>
    <col min="15107" max="15107" width="27.85546875" style="470" customWidth="1"/>
    <col min="15108" max="15108" width="32.7109375" style="470" customWidth="1"/>
    <col min="15109" max="15109" width="35.140625" style="470" customWidth="1"/>
    <col min="15110" max="15110" width="18.5703125" style="470" customWidth="1"/>
    <col min="15111" max="15112" width="9.140625" style="470"/>
    <col min="15113" max="15113" width="15.7109375" style="470" bestFit="1" customWidth="1"/>
    <col min="15114" max="15114" width="35.28515625" style="470" customWidth="1"/>
    <col min="15115" max="15360" width="9.140625" style="470"/>
    <col min="15361" max="15361" width="4" style="470" customWidth="1"/>
    <col min="15362" max="15362" width="42.42578125" style="470" customWidth="1"/>
    <col min="15363" max="15363" width="27.85546875" style="470" customWidth="1"/>
    <col min="15364" max="15364" width="32.7109375" style="470" customWidth="1"/>
    <col min="15365" max="15365" width="35.140625" style="470" customWidth="1"/>
    <col min="15366" max="15366" width="18.5703125" style="470" customWidth="1"/>
    <col min="15367" max="15368" width="9.140625" style="470"/>
    <col min="15369" max="15369" width="15.7109375" style="470" bestFit="1" customWidth="1"/>
    <col min="15370" max="15370" width="35.28515625" style="470" customWidth="1"/>
    <col min="15371" max="15616" width="9.140625" style="470"/>
    <col min="15617" max="15617" width="4" style="470" customWidth="1"/>
    <col min="15618" max="15618" width="42.42578125" style="470" customWidth="1"/>
    <col min="15619" max="15619" width="27.85546875" style="470" customWidth="1"/>
    <col min="15620" max="15620" width="32.7109375" style="470" customWidth="1"/>
    <col min="15621" max="15621" width="35.140625" style="470" customWidth="1"/>
    <col min="15622" max="15622" width="18.5703125" style="470" customWidth="1"/>
    <col min="15623" max="15624" width="9.140625" style="470"/>
    <col min="15625" max="15625" width="15.7109375" style="470" bestFit="1" customWidth="1"/>
    <col min="15626" max="15626" width="35.28515625" style="470" customWidth="1"/>
    <col min="15627" max="15872" width="9.140625" style="470"/>
    <col min="15873" max="15873" width="4" style="470" customWidth="1"/>
    <col min="15874" max="15874" width="42.42578125" style="470" customWidth="1"/>
    <col min="15875" max="15875" width="27.85546875" style="470" customWidth="1"/>
    <col min="15876" max="15876" width="32.7109375" style="470" customWidth="1"/>
    <col min="15877" max="15877" width="35.140625" style="470" customWidth="1"/>
    <col min="15878" max="15878" width="18.5703125" style="470" customWidth="1"/>
    <col min="15879" max="15880" width="9.140625" style="470"/>
    <col min="15881" max="15881" width="15.7109375" style="470" bestFit="1" customWidth="1"/>
    <col min="15882" max="15882" width="35.28515625" style="470" customWidth="1"/>
    <col min="15883" max="16128" width="9.140625" style="470"/>
    <col min="16129" max="16129" width="4" style="470" customWidth="1"/>
    <col min="16130" max="16130" width="42.42578125" style="470" customWidth="1"/>
    <col min="16131" max="16131" width="27.85546875" style="470" customWidth="1"/>
    <col min="16132" max="16132" width="32.7109375" style="470" customWidth="1"/>
    <col min="16133" max="16133" width="35.140625" style="470" customWidth="1"/>
    <col min="16134" max="16134" width="18.5703125" style="470" customWidth="1"/>
    <col min="16135" max="16136" width="9.140625" style="470"/>
    <col min="16137" max="16137" width="15.7109375" style="470" bestFit="1" customWidth="1"/>
    <col min="16138" max="16138" width="35.28515625" style="470" customWidth="1"/>
    <col min="16139" max="16384" width="9.140625" style="470"/>
  </cols>
  <sheetData>
    <row r="1" spans="1:9" ht="16.5" customHeight="1">
      <c r="A1" s="850" t="s">
        <v>445</v>
      </c>
      <c r="B1" s="850"/>
      <c r="C1" s="850"/>
      <c r="D1" s="850"/>
      <c r="E1" s="850"/>
      <c r="F1" s="850"/>
      <c r="G1" s="850"/>
    </row>
    <row r="2" spans="1:9" ht="16.5" customHeight="1">
      <c r="A2" s="851" t="s">
        <v>457</v>
      </c>
      <c r="B2" s="851"/>
      <c r="C2" s="851"/>
      <c r="D2" s="851"/>
      <c r="E2" s="851"/>
      <c r="F2" s="851"/>
      <c r="G2" s="851"/>
    </row>
    <row r="3" spans="1:9" ht="51.75" customHeight="1">
      <c r="A3" s="852" t="s">
        <v>366</v>
      </c>
      <c r="B3" s="852"/>
      <c r="C3" s="853" t="str">
        <f>Сводная!C4</f>
        <v>«Реконструкция «ВЛ-110кВ «Двина-1,2» в г. Архангельске Архангельской области в объеме переустройства опор №26 и №27 (Общество с ограниченной ответственностью «Автодороги», ОЗУ-00057А/21 от 21.03.2022) (0,675 км)</v>
      </c>
      <c r="D3" s="853"/>
      <c r="E3" s="853"/>
      <c r="F3" s="853"/>
      <c r="G3" s="601"/>
    </row>
    <row r="4" spans="1:9" ht="16.5" customHeight="1">
      <c r="A4" s="601"/>
      <c r="B4" s="601"/>
      <c r="C4" s="601"/>
      <c r="D4" s="601"/>
      <c r="E4" s="601"/>
      <c r="F4" s="601"/>
      <c r="G4" s="601"/>
    </row>
    <row r="5" spans="1:9" ht="16.5" customHeight="1">
      <c r="A5" s="837" t="s">
        <v>446</v>
      </c>
      <c r="B5" s="837"/>
      <c r="C5" s="854">
        <f>Сводная!C6</f>
        <v>0</v>
      </c>
      <c r="D5" s="854"/>
      <c r="E5" s="854"/>
      <c r="F5" s="854"/>
      <c r="G5" s="601"/>
    </row>
    <row r="6" spans="1:9" ht="16.5" customHeight="1">
      <c r="A6" s="601"/>
      <c r="B6" s="601"/>
      <c r="C6" s="601"/>
      <c r="D6" s="602"/>
      <c r="E6" s="602"/>
      <c r="F6" s="602"/>
      <c r="G6" s="601"/>
    </row>
    <row r="7" spans="1:9" ht="16.5" customHeight="1">
      <c r="A7" s="837" t="s">
        <v>375</v>
      </c>
      <c r="B7" s="837"/>
      <c r="C7" s="838" t="str">
        <f>Сводная!C8</f>
        <v>ПАО «Россети Северо-Запад»</v>
      </c>
      <c r="D7" s="838"/>
      <c r="E7" s="838"/>
      <c r="F7" s="838"/>
    </row>
    <row r="8" spans="1:9">
      <c r="A8" s="476"/>
      <c r="B8" s="603"/>
      <c r="C8" s="603"/>
      <c r="D8" s="603"/>
      <c r="E8" s="603"/>
      <c r="F8" s="603"/>
    </row>
    <row r="9" spans="1:9" ht="77.25" customHeight="1">
      <c r="A9" s="604" t="s">
        <v>0</v>
      </c>
      <c r="B9" s="605" t="s">
        <v>447</v>
      </c>
      <c r="C9" s="839" t="s">
        <v>448</v>
      </c>
      <c r="D9" s="840"/>
      <c r="E9" s="605" t="s">
        <v>12</v>
      </c>
      <c r="F9" s="605" t="s">
        <v>449</v>
      </c>
    </row>
    <row r="10" spans="1:9" ht="91.5" customHeight="1">
      <c r="A10" s="606">
        <v>1</v>
      </c>
      <c r="B10" s="607" t="s">
        <v>451</v>
      </c>
      <c r="C10" s="841" t="s">
        <v>452</v>
      </c>
      <c r="D10" s="842"/>
      <c r="E10" s="605" t="s">
        <v>453</v>
      </c>
      <c r="F10" s="608">
        <f>2558546.6*5.82%</f>
        <v>148907.41212000002</v>
      </c>
      <c r="I10" s="609">
        <f>(5.14+(4.85-5.14)/(53.86-47.87)*(59.605-47.87))</f>
        <v>4.57186143572621</v>
      </c>
    </row>
    <row r="11" spans="1:9" ht="114" customHeight="1">
      <c r="A11" s="610">
        <v>2</v>
      </c>
      <c r="B11" s="450" t="s">
        <v>450</v>
      </c>
      <c r="C11" s="843" t="s">
        <v>454</v>
      </c>
      <c r="D11" s="844"/>
      <c r="E11" s="611" t="s">
        <v>329</v>
      </c>
      <c r="F11" s="612">
        <f>(2.5+12.18)*1*1000</f>
        <v>14680</v>
      </c>
      <c r="I11" s="470">
        <f>(2+8+13+21+26+1+2+5+4+0.5+7)*40%+(16+23+28+2)*60%</f>
        <v>77.2</v>
      </c>
    </row>
    <row r="12" spans="1:9" ht="36" customHeight="1">
      <c r="A12" s="613">
        <v>3</v>
      </c>
      <c r="B12" s="614" t="s">
        <v>455</v>
      </c>
      <c r="C12" s="845"/>
      <c r="D12" s="846"/>
      <c r="E12" s="615"/>
      <c r="F12" s="616">
        <f>SUM(F10:F11)</f>
        <v>163587.41212000002</v>
      </c>
    </row>
    <row r="13" spans="1:9" ht="15" customHeight="1">
      <c r="A13" s="613"/>
      <c r="B13" s="235" t="s">
        <v>208</v>
      </c>
      <c r="C13" s="618"/>
      <c r="D13" s="624"/>
      <c r="E13" s="625"/>
      <c r="F13" s="626">
        <f>F10*40%+F11*50%</f>
        <v>66902.964848000003</v>
      </c>
    </row>
    <row r="14" spans="1:9" ht="15.75" customHeight="1">
      <c r="A14" s="613"/>
      <c r="B14" s="235" t="s">
        <v>209</v>
      </c>
      <c r="C14" s="618"/>
      <c r="D14" s="624"/>
      <c r="E14" s="625"/>
      <c r="F14" s="626">
        <f>F12-F13</f>
        <v>96684.447272000019</v>
      </c>
    </row>
    <row r="15" spans="1:9" ht="15.75" customHeight="1">
      <c r="A15" s="617">
        <v>4</v>
      </c>
      <c r="B15" s="618" t="s">
        <v>484</v>
      </c>
      <c r="C15" s="847" t="s">
        <v>486</v>
      </c>
      <c r="D15" s="848"/>
      <c r="E15" s="605">
        <v>5.22</v>
      </c>
      <c r="F15" s="619">
        <f>ROUND(F12*E15,2)</f>
        <v>853926.29</v>
      </c>
      <c r="I15" s="620"/>
    </row>
    <row r="16" spans="1:9" ht="15.75">
      <c r="A16" s="476"/>
      <c r="B16" s="468"/>
      <c r="C16" s="468"/>
      <c r="D16" s="468"/>
      <c r="E16" s="621"/>
      <c r="F16" s="622"/>
    </row>
    <row r="17" spans="1:6">
      <c r="A17" s="849"/>
      <c r="B17" s="849"/>
      <c r="C17" s="849"/>
      <c r="D17" s="849"/>
      <c r="E17" s="849"/>
      <c r="F17" s="849"/>
    </row>
    <row r="18" spans="1:6" ht="15.75">
      <c r="A18" s="623"/>
      <c r="B18" s="468"/>
      <c r="C18" s="468"/>
      <c r="D18" s="468"/>
      <c r="E18" s="621"/>
      <c r="F18" s="622"/>
    </row>
    <row r="19" spans="1:6">
      <c r="A19" s="472" t="s">
        <v>265</v>
      </c>
      <c r="B19" s="468"/>
      <c r="C19" s="473"/>
      <c r="D19" s="474"/>
      <c r="E19" s="475"/>
      <c r="F19" s="475"/>
    </row>
    <row r="20" spans="1:6">
      <c r="A20" s="476"/>
      <c r="B20" s="468"/>
      <c r="C20" s="477" t="s">
        <v>267</v>
      </c>
      <c r="E20" s="478"/>
      <c r="F20" s="478"/>
    </row>
    <row r="21" spans="1:6">
      <c r="A21" s="476"/>
      <c r="B21" s="468"/>
      <c r="C21" s="476"/>
      <c r="E21" s="475"/>
      <c r="F21" s="479"/>
    </row>
    <row r="22" spans="1:6">
      <c r="A22" s="472" t="s">
        <v>268</v>
      </c>
      <c r="B22" s="468"/>
      <c r="C22" s="473"/>
      <c r="D22" s="474"/>
      <c r="E22" s="475"/>
      <c r="F22" s="475"/>
    </row>
    <row r="23" spans="1:6">
      <c r="A23" s="476"/>
      <c r="B23" s="476"/>
      <c r="C23" s="477" t="s">
        <v>267</v>
      </c>
      <c r="D23" s="478"/>
      <c r="E23" s="478"/>
      <c r="F23" s="478"/>
    </row>
    <row r="24" spans="1:6">
      <c r="A24" s="476"/>
      <c r="B24" s="468"/>
      <c r="C24" s="476"/>
      <c r="D24" s="476"/>
      <c r="E24" s="476"/>
    </row>
    <row r="25" spans="1:6">
      <c r="A25" s="472" t="s">
        <v>331</v>
      </c>
      <c r="B25" s="468"/>
      <c r="C25" s="473"/>
      <c r="D25" s="474"/>
      <c r="E25" s="472"/>
    </row>
    <row r="26" spans="1:6">
      <c r="A26" s="476"/>
      <c r="B26" s="476"/>
      <c r="C26" s="477" t="s">
        <v>267</v>
      </c>
      <c r="D26" s="478"/>
      <c r="E26" s="476"/>
    </row>
    <row r="27" spans="1:6">
      <c r="A27" s="472"/>
      <c r="B27" s="468"/>
      <c r="C27" s="475"/>
      <c r="D27" s="480"/>
      <c r="E27" s="481"/>
      <c r="F27" s="479"/>
    </row>
    <row r="28" spans="1:6" ht="15" customHeight="1">
      <c r="A28" s="476"/>
      <c r="B28" s="468"/>
      <c r="C28" s="648"/>
      <c r="D28" s="648"/>
      <c r="E28" s="648"/>
      <c r="F28" s="648"/>
    </row>
    <row r="29" spans="1:6">
      <c r="A29" s="643" t="s">
        <v>273</v>
      </c>
      <c r="B29" s="643"/>
      <c r="C29" s="643"/>
      <c r="D29" s="482"/>
      <c r="E29" s="468"/>
    </row>
    <row r="30" spans="1:6">
      <c r="A30" s="643"/>
      <c r="B30" s="643"/>
      <c r="C30" s="643"/>
      <c r="D30" s="643"/>
      <c r="E30" s="482"/>
      <c r="F30" s="622"/>
    </row>
    <row r="31" spans="1:6">
      <c r="A31" s="476"/>
      <c r="B31" s="468"/>
      <c r="C31" s="468"/>
      <c r="D31" s="468"/>
      <c r="E31" s="468"/>
      <c r="F31" s="622"/>
    </row>
  </sheetData>
  <mergeCells count="17">
    <mergeCell ref="A1:G1"/>
    <mergeCell ref="A2:G2"/>
    <mergeCell ref="A3:B3"/>
    <mergeCell ref="C3:F3"/>
    <mergeCell ref="A5:B5"/>
    <mergeCell ref="C5:F5"/>
    <mergeCell ref="A30:D30"/>
    <mergeCell ref="A7:B7"/>
    <mergeCell ref="C7:F7"/>
    <mergeCell ref="C9:D9"/>
    <mergeCell ref="C10:D10"/>
    <mergeCell ref="C11:D11"/>
    <mergeCell ref="C12:D12"/>
    <mergeCell ref="C15:D15"/>
    <mergeCell ref="A17:F17"/>
    <mergeCell ref="C28:F28"/>
    <mergeCell ref="A29:C29"/>
  </mergeCells>
  <pageMargins left="0.78740157480314965" right="0.39370078740157483" top="0.74803149606299213" bottom="0.74803149606299213" header="0.31496062992125984" footer="0.31496062992125984"/>
  <pageSetup paperSize="9" scale="5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view="pageBreakPreview" topLeftCell="A10" zoomScale="115" zoomScaleNormal="100" zoomScaleSheetLayoutView="115" workbookViewId="0">
      <selection activeCell="E19" sqref="E19"/>
    </sheetView>
  </sheetViews>
  <sheetFormatPr defaultRowHeight="15"/>
  <cols>
    <col min="1" max="1" width="6.140625" style="284" customWidth="1"/>
    <col min="2" max="2" width="32.140625" style="284" customWidth="1"/>
    <col min="3" max="3" width="34" style="284" customWidth="1"/>
    <col min="4" max="4" width="11.42578125" style="284" hidden="1" customWidth="1"/>
    <col min="5" max="5" width="25.140625" style="284" customWidth="1"/>
    <col min="6" max="6" width="14.140625" style="284" customWidth="1"/>
    <col min="7" max="256" width="9.140625" style="284"/>
    <col min="257" max="257" width="6.140625" style="284" customWidth="1"/>
    <col min="258" max="258" width="29.5703125" style="284" customWidth="1"/>
    <col min="259" max="259" width="34" style="284" customWidth="1"/>
    <col min="260" max="260" width="0" style="284" hidden="1" customWidth="1"/>
    <col min="261" max="261" width="25.140625" style="284" customWidth="1"/>
    <col min="262" max="262" width="14.140625" style="284" customWidth="1"/>
    <col min="263" max="512" width="9.140625" style="284"/>
    <col min="513" max="513" width="6.140625" style="284" customWidth="1"/>
    <col min="514" max="514" width="29.5703125" style="284" customWidth="1"/>
    <col min="515" max="515" width="34" style="284" customWidth="1"/>
    <col min="516" max="516" width="0" style="284" hidden="1" customWidth="1"/>
    <col min="517" max="517" width="25.140625" style="284" customWidth="1"/>
    <col min="518" max="518" width="14.140625" style="284" customWidth="1"/>
    <col min="519" max="768" width="9.140625" style="284"/>
    <col min="769" max="769" width="6.140625" style="284" customWidth="1"/>
    <col min="770" max="770" width="29.5703125" style="284" customWidth="1"/>
    <col min="771" max="771" width="34" style="284" customWidth="1"/>
    <col min="772" max="772" width="0" style="284" hidden="1" customWidth="1"/>
    <col min="773" max="773" width="25.140625" style="284" customWidth="1"/>
    <col min="774" max="774" width="14.140625" style="284" customWidth="1"/>
    <col min="775" max="1024" width="9.140625" style="284"/>
    <col min="1025" max="1025" width="6.140625" style="284" customWidth="1"/>
    <col min="1026" max="1026" width="29.5703125" style="284" customWidth="1"/>
    <col min="1027" max="1027" width="34" style="284" customWidth="1"/>
    <col min="1028" max="1028" width="0" style="284" hidden="1" customWidth="1"/>
    <col min="1029" max="1029" width="25.140625" style="284" customWidth="1"/>
    <col min="1030" max="1030" width="14.140625" style="284" customWidth="1"/>
    <col min="1031" max="1280" width="9.140625" style="284"/>
    <col min="1281" max="1281" width="6.140625" style="284" customWidth="1"/>
    <col min="1282" max="1282" width="29.5703125" style="284" customWidth="1"/>
    <col min="1283" max="1283" width="34" style="284" customWidth="1"/>
    <col min="1284" max="1284" width="0" style="284" hidden="1" customWidth="1"/>
    <col min="1285" max="1285" width="25.140625" style="284" customWidth="1"/>
    <col min="1286" max="1286" width="14.140625" style="284" customWidth="1"/>
    <col min="1287" max="1536" width="9.140625" style="284"/>
    <col min="1537" max="1537" width="6.140625" style="284" customWidth="1"/>
    <col min="1538" max="1538" width="29.5703125" style="284" customWidth="1"/>
    <col min="1539" max="1539" width="34" style="284" customWidth="1"/>
    <col min="1540" max="1540" width="0" style="284" hidden="1" customWidth="1"/>
    <col min="1541" max="1541" width="25.140625" style="284" customWidth="1"/>
    <col min="1542" max="1542" width="14.140625" style="284" customWidth="1"/>
    <col min="1543" max="1792" width="9.140625" style="284"/>
    <col min="1793" max="1793" width="6.140625" style="284" customWidth="1"/>
    <col min="1794" max="1794" width="29.5703125" style="284" customWidth="1"/>
    <col min="1795" max="1795" width="34" style="284" customWidth="1"/>
    <col min="1796" max="1796" width="0" style="284" hidden="1" customWidth="1"/>
    <col min="1797" max="1797" width="25.140625" style="284" customWidth="1"/>
    <col min="1798" max="1798" width="14.140625" style="284" customWidth="1"/>
    <col min="1799" max="2048" width="9.140625" style="284"/>
    <col min="2049" max="2049" width="6.140625" style="284" customWidth="1"/>
    <col min="2050" max="2050" width="29.5703125" style="284" customWidth="1"/>
    <col min="2051" max="2051" width="34" style="284" customWidth="1"/>
    <col min="2052" max="2052" width="0" style="284" hidden="1" customWidth="1"/>
    <col min="2053" max="2053" width="25.140625" style="284" customWidth="1"/>
    <col min="2054" max="2054" width="14.140625" style="284" customWidth="1"/>
    <col min="2055" max="2304" width="9.140625" style="284"/>
    <col min="2305" max="2305" width="6.140625" style="284" customWidth="1"/>
    <col min="2306" max="2306" width="29.5703125" style="284" customWidth="1"/>
    <col min="2307" max="2307" width="34" style="284" customWidth="1"/>
    <col min="2308" max="2308" width="0" style="284" hidden="1" customWidth="1"/>
    <col min="2309" max="2309" width="25.140625" style="284" customWidth="1"/>
    <col min="2310" max="2310" width="14.140625" style="284" customWidth="1"/>
    <col min="2311" max="2560" width="9.140625" style="284"/>
    <col min="2561" max="2561" width="6.140625" style="284" customWidth="1"/>
    <col min="2562" max="2562" width="29.5703125" style="284" customWidth="1"/>
    <col min="2563" max="2563" width="34" style="284" customWidth="1"/>
    <col min="2564" max="2564" width="0" style="284" hidden="1" customWidth="1"/>
    <col min="2565" max="2565" width="25.140625" style="284" customWidth="1"/>
    <col min="2566" max="2566" width="14.140625" style="284" customWidth="1"/>
    <col min="2567" max="2816" width="9.140625" style="284"/>
    <col min="2817" max="2817" width="6.140625" style="284" customWidth="1"/>
    <col min="2818" max="2818" width="29.5703125" style="284" customWidth="1"/>
    <col min="2819" max="2819" width="34" style="284" customWidth="1"/>
    <col min="2820" max="2820" width="0" style="284" hidden="1" customWidth="1"/>
    <col min="2821" max="2821" width="25.140625" style="284" customWidth="1"/>
    <col min="2822" max="2822" width="14.140625" style="284" customWidth="1"/>
    <col min="2823" max="3072" width="9.140625" style="284"/>
    <col min="3073" max="3073" width="6.140625" style="284" customWidth="1"/>
    <col min="3074" max="3074" width="29.5703125" style="284" customWidth="1"/>
    <col min="3075" max="3075" width="34" style="284" customWidth="1"/>
    <col min="3076" max="3076" width="0" style="284" hidden="1" customWidth="1"/>
    <col min="3077" max="3077" width="25.140625" style="284" customWidth="1"/>
    <col min="3078" max="3078" width="14.140625" style="284" customWidth="1"/>
    <col min="3079" max="3328" width="9.140625" style="284"/>
    <col min="3329" max="3329" width="6.140625" style="284" customWidth="1"/>
    <col min="3330" max="3330" width="29.5703125" style="284" customWidth="1"/>
    <col min="3331" max="3331" width="34" style="284" customWidth="1"/>
    <col min="3332" max="3332" width="0" style="284" hidden="1" customWidth="1"/>
    <col min="3333" max="3333" width="25.140625" style="284" customWidth="1"/>
    <col min="3334" max="3334" width="14.140625" style="284" customWidth="1"/>
    <col min="3335" max="3584" width="9.140625" style="284"/>
    <col min="3585" max="3585" width="6.140625" style="284" customWidth="1"/>
    <col min="3586" max="3586" width="29.5703125" style="284" customWidth="1"/>
    <col min="3587" max="3587" width="34" style="284" customWidth="1"/>
    <col min="3588" max="3588" width="0" style="284" hidden="1" customWidth="1"/>
    <col min="3589" max="3589" width="25.140625" style="284" customWidth="1"/>
    <col min="3590" max="3590" width="14.140625" style="284" customWidth="1"/>
    <col min="3591" max="3840" width="9.140625" style="284"/>
    <col min="3841" max="3841" width="6.140625" style="284" customWidth="1"/>
    <col min="3842" max="3842" width="29.5703125" style="284" customWidth="1"/>
    <col min="3843" max="3843" width="34" style="284" customWidth="1"/>
    <col min="3844" max="3844" width="0" style="284" hidden="1" customWidth="1"/>
    <col min="3845" max="3845" width="25.140625" style="284" customWidth="1"/>
    <col min="3846" max="3846" width="14.140625" style="284" customWidth="1"/>
    <col min="3847" max="4096" width="9.140625" style="284"/>
    <col min="4097" max="4097" width="6.140625" style="284" customWidth="1"/>
    <col min="4098" max="4098" width="29.5703125" style="284" customWidth="1"/>
    <col min="4099" max="4099" width="34" style="284" customWidth="1"/>
    <col min="4100" max="4100" width="0" style="284" hidden="1" customWidth="1"/>
    <col min="4101" max="4101" width="25.140625" style="284" customWidth="1"/>
    <col min="4102" max="4102" width="14.140625" style="284" customWidth="1"/>
    <col min="4103" max="4352" width="9.140625" style="284"/>
    <col min="4353" max="4353" width="6.140625" style="284" customWidth="1"/>
    <col min="4354" max="4354" width="29.5703125" style="284" customWidth="1"/>
    <col min="4355" max="4355" width="34" style="284" customWidth="1"/>
    <col min="4356" max="4356" width="0" style="284" hidden="1" customWidth="1"/>
    <col min="4357" max="4357" width="25.140625" style="284" customWidth="1"/>
    <col min="4358" max="4358" width="14.140625" style="284" customWidth="1"/>
    <col min="4359" max="4608" width="9.140625" style="284"/>
    <col min="4609" max="4609" width="6.140625" style="284" customWidth="1"/>
    <col min="4610" max="4610" width="29.5703125" style="284" customWidth="1"/>
    <col min="4611" max="4611" width="34" style="284" customWidth="1"/>
    <col min="4612" max="4612" width="0" style="284" hidden="1" customWidth="1"/>
    <col min="4613" max="4613" width="25.140625" style="284" customWidth="1"/>
    <col min="4614" max="4614" width="14.140625" style="284" customWidth="1"/>
    <col min="4615" max="4864" width="9.140625" style="284"/>
    <col min="4865" max="4865" width="6.140625" style="284" customWidth="1"/>
    <col min="4866" max="4866" width="29.5703125" style="284" customWidth="1"/>
    <col min="4867" max="4867" width="34" style="284" customWidth="1"/>
    <col min="4868" max="4868" width="0" style="284" hidden="1" customWidth="1"/>
    <col min="4869" max="4869" width="25.140625" style="284" customWidth="1"/>
    <col min="4870" max="4870" width="14.140625" style="284" customWidth="1"/>
    <col min="4871" max="5120" width="9.140625" style="284"/>
    <col min="5121" max="5121" width="6.140625" style="284" customWidth="1"/>
    <col min="5122" max="5122" width="29.5703125" style="284" customWidth="1"/>
    <col min="5123" max="5123" width="34" style="284" customWidth="1"/>
    <col min="5124" max="5124" width="0" style="284" hidden="1" customWidth="1"/>
    <col min="5125" max="5125" width="25.140625" style="284" customWidth="1"/>
    <col min="5126" max="5126" width="14.140625" style="284" customWidth="1"/>
    <col min="5127" max="5376" width="9.140625" style="284"/>
    <col min="5377" max="5377" width="6.140625" style="284" customWidth="1"/>
    <col min="5378" max="5378" width="29.5703125" style="284" customWidth="1"/>
    <col min="5379" max="5379" width="34" style="284" customWidth="1"/>
    <col min="5380" max="5380" width="0" style="284" hidden="1" customWidth="1"/>
    <col min="5381" max="5381" width="25.140625" style="284" customWidth="1"/>
    <col min="5382" max="5382" width="14.140625" style="284" customWidth="1"/>
    <col min="5383" max="5632" width="9.140625" style="284"/>
    <col min="5633" max="5633" width="6.140625" style="284" customWidth="1"/>
    <col min="5634" max="5634" width="29.5703125" style="284" customWidth="1"/>
    <col min="5635" max="5635" width="34" style="284" customWidth="1"/>
    <col min="5636" max="5636" width="0" style="284" hidden="1" customWidth="1"/>
    <col min="5637" max="5637" width="25.140625" style="284" customWidth="1"/>
    <col min="5638" max="5638" width="14.140625" style="284" customWidth="1"/>
    <col min="5639" max="5888" width="9.140625" style="284"/>
    <col min="5889" max="5889" width="6.140625" style="284" customWidth="1"/>
    <col min="5890" max="5890" width="29.5703125" style="284" customWidth="1"/>
    <col min="5891" max="5891" width="34" style="284" customWidth="1"/>
    <col min="5892" max="5892" width="0" style="284" hidden="1" customWidth="1"/>
    <col min="5893" max="5893" width="25.140625" style="284" customWidth="1"/>
    <col min="5894" max="5894" width="14.140625" style="284" customWidth="1"/>
    <col min="5895" max="6144" width="9.140625" style="284"/>
    <col min="6145" max="6145" width="6.140625" style="284" customWidth="1"/>
    <col min="6146" max="6146" width="29.5703125" style="284" customWidth="1"/>
    <col min="6147" max="6147" width="34" style="284" customWidth="1"/>
    <col min="6148" max="6148" width="0" style="284" hidden="1" customWidth="1"/>
    <col min="6149" max="6149" width="25.140625" style="284" customWidth="1"/>
    <col min="6150" max="6150" width="14.140625" style="284" customWidth="1"/>
    <col min="6151" max="6400" width="9.140625" style="284"/>
    <col min="6401" max="6401" width="6.140625" style="284" customWidth="1"/>
    <col min="6402" max="6402" width="29.5703125" style="284" customWidth="1"/>
    <col min="6403" max="6403" width="34" style="284" customWidth="1"/>
    <col min="6404" max="6404" width="0" style="284" hidden="1" customWidth="1"/>
    <col min="6405" max="6405" width="25.140625" style="284" customWidth="1"/>
    <col min="6406" max="6406" width="14.140625" style="284" customWidth="1"/>
    <col min="6407" max="6656" width="9.140625" style="284"/>
    <col min="6657" max="6657" width="6.140625" style="284" customWidth="1"/>
    <col min="6658" max="6658" width="29.5703125" style="284" customWidth="1"/>
    <col min="6659" max="6659" width="34" style="284" customWidth="1"/>
    <col min="6660" max="6660" width="0" style="284" hidden="1" customWidth="1"/>
    <col min="6661" max="6661" width="25.140625" style="284" customWidth="1"/>
    <col min="6662" max="6662" width="14.140625" style="284" customWidth="1"/>
    <col min="6663" max="6912" width="9.140625" style="284"/>
    <col min="6913" max="6913" width="6.140625" style="284" customWidth="1"/>
    <col min="6914" max="6914" width="29.5703125" style="284" customWidth="1"/>
    <col min="6915" max="6915" width="34" style="284" customWidth="1"/>
    <col min="6916" max="6916" width="0" style="284" hidden="1" customWidth="1"/>
    <col min="6917" max="6917" width="25.140625" style="284" customWidth="1"/>
    <col min="6918" max="6918" width="14.140625" style="284" customWidth="1"/>
    <col min="6919" max="7168" width="9.140625" style="284"/>
    <col min="7169" max="7169" width="6.140625" style="284" customWidth="1"/>
    <col min="7170" max="7170" width="29.5703125" style="284" customWidth="1"/>
    <col min="7171" max="7171" width="34" style="284" customWidth="1"/>
    <col min="7172" max="7172" width="0" style="284" hidden="1" customWidth="1"/>
    <col min="7173" max="7173" width="25.140625" style="284" customWidth="1"/>
    <col min="7174" max="7174" width="14.140625" style="284" customWidth="1"/>
    <col min="7175" max="7424" width="9.140625" style="284"/>
    <col min="7425" max="7425" width="6.140625" style="284" customWidth="1"/>
    <col min="7426" max="7426" width="29.5703125" style="284" customWidth="1"/>
    <col min="7427" max="7427" width="34" style="284" customWidth="1"/>
    <col min="7428" max="7428" width="0" style="284" hidden="1" customWidth="1"/>
    <col min="7429" max="7429" width="25.140625" style="284" customWidth="1"/>
    <col min="7430" max="7430" width="14.140625" style="284" customWidth="1"/>
    <col min="7431" max="7680" width="9.140625" style="284"/>
    <col min="7681" max="7681" width="6.140625" style="284" customWidth="1"/>
    <col min="7682" max="7682" width="29.5703125" style="284" customWidth="1"/>
    <col min="7683" max="7683" width="34" style="284" customWidth="1"/>
    <col min="7684" max="7684" width="0" style="284" hidden="1" customWidth="1"/>
    <col min="7685" max="7685" width="25.140625" style="284" customWidth="1"/>
    <col min="7686" max="7686" width="14.140625" style="284" customWidth="1"/>
    <col min="7687" max="7936" width="9.140625" style="284"/>
    <col min="7937" max="7937" width="6.140625" style="284" customWidth="1"/>
    <col min="7938" max="7938" width="29.5703125" style="284" customWidth="1"/>
    <col min="7939" max="7939" width="34" style="284" customWidth="1"/>
    <col min="7940" max="7940" width="0" style="284" hidden="1" customWidth="1"/>
    <col min="7941" max="7941" width="25.140625" style="284" customWidth="1"/>
    <col min="7942" max="7942" width="14.140625" style="284" customWidth="1"/>
    <col min="7943" max="8192" width="9.140625" style="284"/>
    <col min="8193" max="8193" width="6.140625" style="284" customWidth="1"/>
    <col min="8194" max="8194" width="29.5703125" style="284" customWidth="1"/>
    <col min="8195" max="8195" width="34" style="284" customWidth="1"/>
    <col min="8196" max="8196" width="0" style="284" hidden="1" customWidth="1"/>
    <col min="8197" max="8197" width="25.140625" style="284" customWidth="1"/>
    <col min="8198" max="8198" width="14.140625" style="284" customWidth="1"/>
    <col min="8199" max="8448" width="9.140625" style="284"/>
    <col min="8449" max="8449" width="6.140625" style="284" customWidth="1"/>
    <col min="8450" max="8450" width="29.5703125" style="284" customWidth="1"/>
    <col min="8451" max="8451" width="34" style="284" customWidth="1"/>
    <col min="8452" max="8452" width="0" style="284" hidden="1" customWidth="1"/>
    <col min="8453" max="8453" width="25.140625" style="284" customWidth="1"/>
    <col min="8454" max="8454" width="14.140625" style="284" customWidth="1"/>
    <col min="8455" max="8704" width="9.140625" style="284"/>
    <col min="8705" max="8705" width="6.140625" style="284" customWidth="1"/>
    <col min="8706" max="8706" width="29.5703125" style="284" customWidth="1"/>
    <col min="8707" max="8707" width="34" style="284" customWidth="1"/>
    <col min="8708" max="8708" width="0" style="284" hidden="1" customWidth="1"/>
    <col min="8709" max="8709" width="25.140625" style="284" customWidth="1"/>
    <col min="8710" max="8710" width="14.140625" style="284" customWidth="1"/>
    <col min="8711" max="8960" width="9.140625" style="284"/>
    <col min="8961" max="8961" width="6.140625" style="284" customWidth="1"/>
    <col min="8962" max="8962" width="29.5703125" style="284" customWidth="1"/>
    <col min="8963" max="8963" width="34" style="284" customWidth="1"/>
    <col min="8964" max="8964" width="0" style="284" hidden="1" customWidth="1"/>
    <col min="8965" max="8965" width="25.140625" style="284" customWidth="1"/>
    <col min="8966" max="8966" width="14.140625" style="284" customWidth="1"/>
    <col min="8967" max="9216" width="9.140625" style="284"/>
    <col min="9217" max="9217" width="6.140625" style="284" customWidth="1"/>
    <col min="9218" max="9218" width="29.5703125" style="284" customWidth="1"/>
    <col min="9219" max="9219" width="34" style="284" customWidth="1"/>
    <col min="9220" max="9220" width="0" style="284" hidden="1" customWidth="1"/>
    <col min="9221" max="9221" width="25.140625" style="284" customWidth="1"/>
    <col min="9222" max="9222" width="14.140625" style="284" customWidth="1"/>
    <col min="9223" max="9472" width="9.140625" style="284"/>
    <col min="9473" max="9473" width="6.140625" style="284" customWidth="1"/>
    <col min="9474" max="9474" width="29.5703125" style="284" customWidth="1"/>
    <col min="9475" max="9475" width="34" style="284" customWidth="1"/>
    <col min="9476" max="9476" width="0" style="284" hidden="1" customWidth="1"/>
    <col min="9477" max="9477" width="25.140625" style="284" customWidth="1"/>
    <col min="9478" max="9478" width="14.140625" style="284" customWidth="1"/>
    <col min="9479" max="9728" width="9.140625" style="284"/>
    <col min="9729" max="9729" width="6.140625" style="284" customWidth="1"/>
    <col min="9730" max="9730" width="29.5703125" style="284" customWidth="1"/>
    <col min="9731" max="9731" width="34" style="284" customWidth="1"/>
    <col min="9732" max="9732" width="0" style="284" hidden="1" customWidth="1"/>
    <col min="9733" max="9733" width="25.140625" style="284" customWidth="1"/>
    <col min="9734" max="9734" width="14.140625" style="284" customWidth="1"/>
    <col min="9735" max="9984" width="9.140625" style="284"/>
    <col min="9985" max="9985" width="6.140625" style="284" customWidth="1"/>
    <col min="9986" max="9986" width="29.5703125" style="284" customWidth="1"/>
    <col min="9987" max="9987" width="34" style="284" customWidth="1"/>
    <col min="9988" max="9988" width="0" style="284" hidden="1" customWidth="1"/>
    <col min="9989" max="9989" width="25.140625" style="284" customWidth="1"/>
    <col min="9990" max="9990" width="14.140625" style="284" customWidth="1"/>
    <col min="9991" max="10240" width="9.140625" style="284"/>
    <col min="10241" max="10241" width="6.140625" style="284" customWidth="1"/>
    <col min="10242" max="10242" width="29.5703125" style="284" customWidth="1"/>
    <col min="10243" max="10243" width="34" style="284" customWidth="1"/>
    <col min="10244" max="10244" width="0" style="284" hidden="1" customWidth="1"/>
    <col min="10245" max="10245" width="25.140625" style="284" customWidth="1"/>
    <col min="10246" max="10246" width="14.140625" style="284" customWidth="1"/>
    <col min="10247" max="10496" width="9.140625" style="284"/>
    <col min="10497" max="10497" width="6.140625" style="284" customWidth="1"/>
    <col min="10498" max="10498" width="29.5703125" style="284" customWidth="1"/>
    <col min="10499" max="10499" width="34" style="284" customWidth="1"/>
    <col min="10500" max="10500" width="0" style="284" hidden="1" customWidth="1"/>
    <col min="10501" max="10501" width="25.140625" style="284" customWidth="1"/>
    <col min="10502" max="10502" width="14.140625" style="284" customWidth="1"/>
    <col min="10503" max="10752" width="9.140625" style="284"/>
    <col min="10753" max="10753" width="6.140625" style="284" customWidth="1"/>
    <col min="10754" max="10754" width="29.5703125" style="284" customWidth="1"/>
    <col min="10755" max="10755" width="34" style="284" customWidth="1"/>
    <col min="10756" max="10756" width="0" style="284" hidden="1" customWidth="1"/>
    <col min="10757" max="10757" width="25.140625" style="284" customWidth="1"/>
    <col min="10758" max="10758" width="14.140625" style="284" customWidth="1"/>
    <col min="10759" max="11008" width="9.140625" style="284"/>
    <col min="11009" max="11009" width="6.140625" style="284" customWidth="1"/>
    <col min="11010" max="11010" width="29.5703125" style="284" customWidth="1"/>
    <col min="11011" max="11011" width="34" style="284" customWidth="1"/>
    <col min="11012" max="11012" width="0" style="284" hidden="1" customWidth="1"/>
    <col min="11013" max="11013" width="25.140625" style="284" customWidth="1"/>
    <col min="11014" max="11014" width="14.140625" style="284" customWidth="1"/>
    <col min="11015" max="11264" width="9.140625" style="284"/>
    <col min="11265" max="11265" width="6.140625" style="284" customWidth="1"/>
    <col min="11266" max="11266" width="29.5703125" style="284" customWidth="1"/>
    <col min="11267" max="11267" width="34" style="284" customWidth="1"/>
    <col min="11268" max="11268" width="0" style="284" hidden="1" customWidth="1"/>
    <col min="11269" max="11269" width="25.140625" style="284" customWidth="1"/>
    <col min="11270" max="11270" width="14.140625" style="284" customWidth="1"/>
    <col min="11271" max="11520" width="9.140625" style="284"/>
    <col min="11521" max="11521" width="6.140625" style="284" customWidth="1"/>
    <col min="11522" max="11522" width="29.5703125" style="284" customWidth="1"/>
    <col min="11523" max="11523" width="34" style="284" customWidth="1"/>
    <col min="11524" max="11524" width="0" style="284" hidden="1" customWidth="1"/>
    <col min="11525" max="11525" width="25.140625" style="284" customWidth="1"/>
    <col min="11526" max="11526" width="14.140625" style="284" customWidth="1"/>
    <col min="11527" max="11776" width="9.140625" style="284"/>
    <col min="11777" max="11777" width="6.140625" style="284" customWidth="1"/>
    <col min="11778" max="11778" width="29.5703125" style="284" customWidth="1"/>
    <col min="11779" max="11779" width="34" style="284" customWidth="1"/>
    <col min="11780" max="11780" width="0" style="284" hidden="1" customWidth="1"/>
    <col min="11781" max="11781" width="25.140625" style="284" customWidth="1"/>
    <col min="11782" max="11782" width="14.140625" style="284" customWidth="1"/>
    <col min="11783" max="12032" width="9.140625" style="284"/>
    <col min="12033" max="12033" width="6.140625" style="284" customWidth="1"/>
    <col min="12034" max="12034" width="29.5703125" style="284" customWidth="1"/>
    <col min="12035" max="12035" width="34" style="284" customWidth="1"/>
    <col min="12036" max="12036" width="0" style="284" hidden="1" customWidth="1"/>
    <col min="12037" max="12037" width="25.140625" style="284" customWidth="1"/>
    <col min="12038" max="12038" width="14.140625" style="284" customWidth="1"/>
    <col min="12039" max="12288" width="9.140625" style="284"/>
    <col min="12289" max="12289" width="6.140625" style="284" customWidth="1"/>
    <col min="12290" max="12290" width="29.5703125" style="284" customWidth="1"/>
    <col min="12291" max="12291" width="34" style="284" customWidth="1"/>
    <col min="12292" max="12292" width="0" style="284" hidden="1" customWidth="1"/>
    <col min="12293" max="12293" width="25.140625" style="284" customWidth="1"/>
    <col min="12294" max="12294" width="14.140625" style="284" customWidth="1"/>
    <col min="12295" max="12544" width="9.140625" style="284"/>
    <col min="12545" max="12545" width="6.140625" style="284" customWidth="1"/>
    <col min="12546" max="12546" width="29.5703125" style="284" customWidth="1"/>
    <col min="12547" max="12547" width="34" style="284" customWidth="1"/>
    <col min="12548" max="12548" width="0" style="284" hidden="1" customWidth="1"/>
    <col min="12549" max="12549" width="25.140625" style="284" customWidth="1"/>
    <col min="12550" max="12550" width="14.140625" style="284" customWidth="1"/>
    <col min="12551" max="12800" width="9.140625" style="284"/>
    <col min="12801" max="12801" width="6.140625" style="284" customWidth="1"/>
    <col min="12802" max="12802" width="29.5703125" style="284" customWidth="1"/>
    <col min="12803" max="12803" width="34" style="284" customWidth="1"/>
    <col min="12804" max="12804" width="0" style="284" hidden="1" customWidth="1"/>
    <col min="12805" max="12805" width="25.140625" style="284" customWidth="1"/>
    <col min="12806" max="12806" width="14.140625" style="284" customWidth="1"/>
    <col min="12807" max="13056" width="9.140625" style="284"/>
    <col min="13057" max="13057" width="6.140625" style="284" customWidth="1"/>
    <col min="13058" max="13058" width="29.5703125" style="284" customWidth="1"/>
    <col min="13059" max="13059" width="34" style="284" customWidth="1"/>
    <col min="13060" max="13060" width="0" style="284" hidden="1" customWidth="1"/>
    <col min="13061" max="13061" width="25.140625" style="284" customWidth="1"/>
    <col min="13062" max="13062" width="14.140625" style="284" customWidth="1"/>
    <col min="13063" max="13312" width="9.140625" style="284"/>
    <col min="13313" max="13313" width="6.140625" style="284" customWidth="1"/>
    <col min="13314" max="13314" width="29.5703125" style="284" customWidth="1"/>
    <col min="13315" max="13315" width="34" style="284" customWidth="1"/>
    <col min="13316" max="13316" width="0" style="284" hidden="1" customWidth="1"/>
    <col min="13317" max="13317" width="25.140625" style="284" customWidth="1"/>
    <col min="13318" max="13318" width="14.140625" style="284" customWidth="1"/>
    <col min="13319" max="13568" width="9.140625" style="284"/>
    <col min="13569" max="13569" width="6.140625" style="284" customWidth="1"/>
    <col min="13570" max="13570" width="29.5703125" style="284" customWidth="1"/>
    <col min="13571" max="13571" width="34" style="284" customWidth="1"/>
    <col min="13572" max="13572" width="0" style="284" hidden="1" customWidth="1"/>
    <col min="13573" max="13573" width="25.140625" style="284" customWidth="1"/>
    <col min="13574" max="13574" width="14.140625" style="284" customWidth="1"/>
    <col min="13575" max="13824" width="9.140625" style="284"/>
    <col min="13825" max="13825" width="6.140625" style="284" customWidth="1"/>
    <col min="13826" max="13826" width="29.5703125" style="284" customWidth="1"/>
    <col min="13827" max="13827" width="34" style="284" customWidth="1"/>
    <col min="13828" max="13828" width="0" style="284" hidden="1" customWidth="1"/>
    <col min="13829" max="13829" width="25.140625" style="284" customWidth="1"/>
    <col min="13830" max="13830" width="14.140625" style="284" customWidth="1"/>
    <col min="13831" max="14080" width="9.140625" style="284"/>
    <col min="14081" max="14081" width="6.140625" style="284" customWidth="1"/>
    <col min="14082" max="14082" width="29.5703125" style="284" customWidth="1"/>
    <col min="14083" max="14083" width="34" style="284" customWidth="1"/>
    <col min="14084" max="14084" width="0" style="284" hidden="1" customWidth="1"/>
    <col min="14085" max="14085" width="25.140625" style="284" customWidth="1"/>
    <col min="14086" max="14086" width="14.140625" style="284" customWidth="1"/>
    <col min="14087" max="14336" width="9.140625" style="284"/>
    <col min="14337" max="14337" width="6.140625" style="284" customWidth="1"/>
    <col min="14338" max="14338" width="29.5703125" style="284" customWidth="1"/>
    <col min="14339" max="14339" width="34" style="284" customWidth="1"/>
    <col min="14340" max="14340" width="0" style="284" hidden="1" customWidth="1"/>
    <col min="14341" max="14341" width="25.140625" style="284" customWidth="1"/>
    <col min="14342" max="14342" width="14.140625" style="284" customWidth="1"/>
    <col min="14343" max="14592" width="9.140625" style="284"/>
    <col min="14593" max="14593" width="6.140625" style="284" customWidth="1"/>
    <col min="14594" max="14594" width="29.5703125" style="284" customWidth="1"/>
    <col min="14595" max="14595" width="34" style="284" customWidth="1"/>
    <col min="14596" max="14596" width="0" style="284" hidden="1" customWidth="1"/>
    <col min="14597" max="14597" width="25.140625" style="284" customWidth="1"/>
    <col min="14598" max="14598" width="14.140625" style="284" customWidth="1"/>
    <col min="14599" max="14848" width="9.140625" style="284"/>
    <col min="14849" max="14849" width="6.140625" style="284" customWidth="1"/>
    <col min="14850" max="14850" width="29.5703125" style="284" customWidth="1"/>
    <col min="14851" max="14851" width="34" style="284" customWidth="1"/>
    <col min="14852" max="14852" width="0" style="284" hidden="1" customWidth="1"/>
    <col min="14853" max="14853" width="25.140625" style="284" customWidth="1"/>
    <col min="14854" max="14854" width="14.140625" style="284" customWidth="1"/>
    <col min="14855" max="15104" width="9.140625" style="284"/>
    <col min="15105" max="15105" width="6.140625" style="284" customWidth="1"/>
    <col min="15106" max="15106" width="29.5703125" style="284" customWidth="1"/>
    <col min="15107" max="15107" width="34" style="284" customWidth="1"/>
    <col min="15108" max="15108" width="0" style="284" hidden="1" customWidth="1"/>
    <col min="15109" max="15109" width="25.140625" style="284" customWidth="1"/>
    <col min="15110" max="15110" width="14.140625" style="284" customWidth="1"/>
    <col min="15111" max="15360" width="9.140625" style="284"/>
    <col min="15361" max="15361" width="6.140625" style="284" customWidth="1"/>
    <col min="15362" max="15362" width="29.5703125" style="284" customWidth="1"/>
    <col min="15363" max="15363" width="34" style="284" customWidth="1"/>
    <col min="15364" max="15364" width="0" style="284" hidden="1" customWidth="1"/>
    <col min="15365" max="15365" width="25.140625" style="284" customWidth="1"/>
    <col min="15366" max="15366" width="14.140625" style="284" customWidth="1"/>
    <col min="15367" max="15616" width="9.140625" style="284"/>
    <col min="15617" max="15617" width="6.140625" style="284" customWidth="1"/>
    <col min="15618" max="15618" width="29.5703125" style="284" customWidth="1"/>
    <col min="15619" max="15619" width="34" style="284" customWidth="1"/>
    <col min="15620" max="15620" width="0" style="284" hidden="1" customWidth="1"/>
    <col min="15621" max="15621" width="25.140625" style="284" customWidth="1"/>
    <col min="15622" max="15622" width="14.140625" style="284" customWidth="1"/>
    <col min="15623" max="15872" width="9.140625" style="284"/>
    <col min="15873" max="15873" width="6.140625" style="284" customWidth="1"/>
    <col min="15874" max="15874" width="29.5703125" style="284" customWidth="1"/>
    <col min="15875" max="15875" width="34" style="284" customWidth="1"/>
    <col min="15876" max="15876" width="0" style="284" hidden="1" customWidth="1"/>
    <col min="15877" max="15877" width="25.140625" style="284" customWidth="1"/>
    <col min="15878" max="15878" width="14.140625" style="284" customWidth="1"/>
    <col min="15879" max="16128" width="9.140625" style="284"/>
    <col min="16129" max="16129" width="6.140625" style="284" customWidth="1"/>
    <col min="16130" max="16130" width="29.5703125" style="284" customWidth="1"/>
    <col min="16131" max="16131" width="34" style="284" customWidth="1"/>
    <col min="16132" max="16132" width="0" style="284" hidden="1" customWidth="1"/>
    <col min="16133" max="16133" width="25.140625" style="284" customWidth="1"/>
    <col min="16134" max="16134" width="14.140625" style="284" customWidth="1"/>
    <col min="16135" max="16384" width="9.140625" style="284"/>
  </cols>
  <sheetData>
    <row r="1" spans="1:6" ht="15.75">
      <c r="A1" s="686" t="s">
        <v>475</v>
      </c>
      <c r="B1" s="686"/>
      <c r="C1" s="686"/>
      <c r="D1" s="686"/>
      <c r="E1" s="686"/>
      <c r="F1" s="686"/>
    </row>
    <row r="2" spans="1:6" ht="15.75">
      <c r="A2" s="687" t="s">
        <v>373</v>
      </c>
      <c r="B2" s="687"/>
      <c r="C2" s="687"/>
      <c r="D2" s="687"/>
      <c r="E2" s="687"/>
      <c r="F2" s="687"/>
    </row>
    <row r="3" spans="1:6" ht="15.75">
      <c r="A3" s="368"/>
      <c r="B3" s="368"/>
      <c r="C3" s="368"/>
      <c r="D3" s="368"/>
      <c r="E3" s="368"/>
      <c r="F3" s="368"/>
    </row>
    <row r="4" spans="1:6" ht="61.5" customHeight="1">
      <c r="A4" s="856" t="s">
        <v>374</v>
      </c>
      <c r="B4" s="856"/>
      <c r="C4" s="857" t="str">
        <f>Сводная!C4</f>
        <v>«Реконструкция «ВЛ-110кВ «Двина-1,2» в г. Архангельске Архангельской области в объеме переустройства опор №26 и №27 (Общество с ограниченной ответственностью «Автодороги», ОЗУ-00057А/21 от 21.03.2022) (0,675 км)</v>
      </c>
      <c r="D4" s="857"/>
      <c r="E4" s="857"/>
      <c r="F4" s="857"/>
    </row>
    <row r="5" spans="1:6">
      <c r="A5" s="369"/>
      <c r="B5" s="369"/>
      <c r="C5" s="369"/>
      <c r="D5" s="369"/>
      <c r="E5" s="369"/>
      <c r="F5" s="369"/>
    </row>
    <row r="6" spans="1:6" ht="16.5" customHeight="1">
      <c r="A6" s="858" t="s">
        <v>365</v>
      </c>
      <c r="B6" s="858"/>
      <c r="C6" s="859">
        <f>Сводная!C6</f>
        <v>0</v>
      </c>
      <c r="D6" s="859"/>
      <c r="E6" s="859"/>
      <c r="F6" s="859"/>
    </row>
    <row r="7" spans="1:6">
      <c r="A7" s="369"/>
      <c r="B7" s="369"/>
      <c r="C7" s="369"/>
      <c r="D7" s="369"/>
      <c r="E7" s="369"/>
      <c r="F7" s="369"/>
    </row>
    <row r="8" spans="1:6" ht="17.25" customHeight="1">
      <c r="A8" s="860" t="s">
        <v>375</v>
      </c>
      <c r="B8" s="860"/>
      <c r="C8" s="859" t="str">
        <f>Сводная!C8</f>
        <v>ПАО «Россети Северо-Запад»</v>
      </c>
      <c r="D8" s="859"/>
      <c r="E8" s="859"/>
      <c r="F8" s="859"/>
    </row>
    <row r="9" spans="1:6">
      <c r="A9" s="293"/>
      <c r="B9" s="293"/>
      <c r="C9" s="370"/>
      <c r="D9" s="370"/>
      <c r="E9" s="370"/>
      <c r="F9" s="370"/>
    </row>
    <row r="10" spans="1:6" ht="70.5" customHeight="1">
      <c r="A10" s="371" t="s">
        <v>8</v>
      </c>
      <c r="B10" s="371" t="s">
        <v>363</v>
      </c>
      <c r="C10" s="372" t="s">
        <v>376</v>
      </c>
      <c r="D10" s="373" t="s">
        <v>377</v>
      </c>
      <c r="E10" s="373" t="s">
        <v>378</v>
      </c>
      <c r="F10" s="371" t="s">
        <v>379</v>
      </c>
    </row>
    <row r="11" spans="1:6" hidden="1">
      <c r="A11" s="374">
        <v>1</v>
      </c>
      <c r="B11" s="371">
        <v>2</v>
      </c>
      <c r="C11" s="374">
        <v>3</v>
      </c>
      <c r="D11" s="374">
        <v>4</v>
      </c>
      <c r="E11" s="374">
        <v>5</v>
      </c>
      <c r="F11" s="374">
        <v>6</v>
      </c>
    </row>
    <row r="12" spans="1:6" ht="16.5" customHeight="1">
      <c r="A12" s="861" t="s">
        <v>380</v>
      </c>
      <c r="B12" s="862"/>
      <c r="C12" s="862"/>
      <c r="D12" s="862"/>
      <c r="E12" s="862"/>
      <c r="F12" s="863"/>
    </row>
    <row r="13" spans="1:6" ht="226.5" customHeight="1">
      <c r="A13" s="375">
        <v>1</v>
      </c>
      <c r="B13" s="376" t="s">
        <v>381</v>
      </c>
      <c r="C13" s="376" t="s">
        <v>388</v>
      </c>
      <c r="D13" s="377" t="s">
        <v>382</v>
      </c>
      <c r="E13" s="377" t="s">
        <v>387</v>
      </c>
      <c r="F13" s="378">
        <f>ROUND((55.88+189.64*3.375)*(0.3+0.4)*(0.03+0.08)*1000,2)</f>
        <v>53585.46</v>
      </c>
    </row>
    <row r="14" spans="1:6">
      <c r="A14" s="379">
        <v>2</v>
      </c>
      <c r="B14" s="380" t="s">
        <v>383</v>
      </c>
      <c r="C14" s="381"/>
      <c r="D14" s="381"/>
      <c r="E14" s="381"/>
      <c r="F14" s="382">
        <f>F13</f>
        <v>53585.46</v>
      </c>
    </row>
    <row r="15" spans="1:6" ht="25.5">
      <c r="A15" s="379">
        <v>3</v>
      </c>
      <c r="B15" s="380" t="s">
        <v>488</v>
      </c>
      <c r="C15" s="383" t="s">
        <v>486</v>
      </c>
      <c r="D15" s="384">
        <v>4.53</v>
      </c>
      <c r="E15" s="384" t="s">
        <v>489</v>
      </c>
      <c r="F15" s="382">
        <f>ROUND(F14*5.22,2)</f>
        <v>279716.09999999998</v>
      </c>
    </row>
    <row r="16" spans="1:6" ht="25.5" hidden="1">
      <c r="A16" s="385">
        <v>4</v>
      </c>
      <c r="B16" s="386" t="s">
        <v>384</v>
      </c>
      <c r="C16" s="387"/>
      <c r="D16" s="388" t="s">
        <v>385</v>
      </c>
      <c r="E16" s="389">
        <v>0.7</v>
      </c>
      <c r="F16" s="390">
        <f>F15*E16</f>
        <v>195801.26999999996</v>
      </c>
    </row>
    <row r="19" spans="1:6">
      <c r="A19" s="294" t="s">
        <v>265</v>
      </c>
      <c r="B19" s="286"/>
      <c r="C19" s="298"/>
      <c r="D19" s="297" t="s">
        <v>266</v>
      </c>
      <c r="E19" s="292"/>
      <c r="F19" s="293"/>
    </row>
    <row r="20" spans="1:6">
      <c r="A20" s="289"/>
      <c r="B20" s="286"/>
      <c r="C20" s="296" t="s">
        <v>267</v>
      </c>
      <c r="E20" s="295"/>
      <c r="F20" s="295"/>
    </row>
    <row r="21" spans="1:6">
      <c r="A21" s="289"/>
      <c r="B21" s="286"/>
      <c r="C21" s="289"/>
      <c r="E21" s="293"/>
      <c r="F21" s="290"/>
    </row>
    <row r="22" spans="1:6">
      <c r="A22" s="294" t="s">
        <v>268</v>
      </c>
      <c r="B22" s="286"/>
      <c r="C22" s="298"/>
      <c r="D22" s="297"/>
      <c r="E22" s="293"/>
      <c r="F22" s="293"/>
    </row>
    <row r="23" spans="1:6">
      <c r="A23" s="289"/>
      <c r="B23" s="289"/>
      <c r="C23" s="296" t="s">
        <v>267</v>
      </c>
      <c r="D23" s="295"/>
      <c r="E23" s="295"/>
      <c r="F23" s="295"/>
    </row>
    <row r="24" spans="1:6">
      <c r="A24" s="289"/>
      <c r="B24" s="286"/>
      <c r="C24" s="289"/>
      <c r="D24" s="289"/>
      <c r="E24" s="289"/>
    </row>
    <row r="25" spans="1:6">
      <c r="A25" s="294" t="s">
        <v>331</v>
      </c>
      <c r="B25" s="286"/>
      <c r="C25" s="298"/>
      <c r="D25" s="297" t="s">
        <v>386</v>
      </c>
      <c r="E25" s="294"/>
    </row>
    <row r="26" spans="1:6">
      <c r="A26" s="289"/>
      <c r="B26" s="289"/>
      <c r="C26" s="296" t="s">
        <v>267</v>
      </c>
      <c r="D26" s="295"/>
      <c r="E26" s="289"/>
    </row>
    <row r="27" spans="1:6">
      <c r="A27" s="294"/>
      <c r="B27" s="286"/>
      <c r="C27" s="293"/>
      <c r="D27" s="292"/>
      <c r="E27" s="291"/>
      <c r="F27" s="290"/>
    </row>
    <row r="28" spans="1:6">
      <c r="A28" s="289"/>
      <c r="B28" s="286"/>
      <c r="C28" s="672"/>
      <c r="D28" s="672"/>
      <c r="E28" s="672"/>
      <c r="F28" s="672"/>
    </row>
    <row r="29" spans="1:6">
      <c r="A29" s="673" t="s">
        <v>273</v>
      </c>
      <c r="B29" s="673"/>
      <c r="C29" s="673"/>
      <c r="D29" s="288"/>
      <c r="E29" s="286"/>
    </row>
    <row r="30" spans="1:6">
      <c r="A30" s="855"/>
      <c r="B30" s="855"/>
      <c r="C30" s="855"/>
      <c r="D30" s="391"/>
      <c r="E30" s="392"/>
    </row>
    <row r="31" spans="1:6">
      <c r="A31" s="289"/>
      <c r="B31" s="286"/>
      <c r="C31" s="286"/>
      <c r="D31" s="286"/>
      <c r="E31" s="286"/>
    </row>
  </sheetData>
  <mergeCells count="12">
    <mergeCell ref="A30:C30"/>
    <mergeCell ref="A1:F1"/>
    <mergeCell ref="A2:F2"/>
    <mergeCell ref="A4:B4"/>
    <mergeCell ref="C4:F4"/>
    <mergeCell ref="A6:B6"/>
    <mergeCell ref="C6:F6"/>
    <mergeCell ref="A8:B8"/>
    <mergeCell ref="C8:F8"/>
    <mergeCell ref="A12:F12"/>
    <mergeCell ref="C28:F28"/>
    <mergeCell ref="A29:C29"/>
  </mergeCells>
  <pageMargins left="0.7" right="0.7" top="0.75" bottom="0.75" header="0.3" footer="0.3"/>
  <pageSetup paperSize="9" scale="80" fitToHeight="0" orientation="portrait" horizont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75"/>
  <sheetViews>
    <sheetView view="pageBreakPreview" topLeftCell="A22" zoomScale="85" zoomScaleNormal="85" zoomScaleSheetLayoutView="85" workbookViewId="0">
      <selection activeCell="E28" sqref="E28:H46"/>
    </sheetView>
  </sheetViews>
  <sheetFormatPr defaultRowHeight="15"/>
  <cols>
    <col min="1" max="1" width="3.7109375" style="189" customWidth="1"/>
    <col min="2" max="2" width="22.7109375" style="189" customWidth="1"/>
    <col min="3" max="3" width="21.85546875" style="189" customWidth="1"/>
    <col min="4" max="4" width="15.140625" style="189" customWidth="1"/>
    <col min="5" max="5" width="13" style="189" customWidth="1"/>
    <col min="6" max="6" width="11.85546875" style="189" customWidth="1"/>
    <col min="7" max="7" width="9.7109375" style="189" bestFit="1" customWidth="1"/>
    <col min="8" max="8" width="10.7109375" style="189" customWidth="1"/>
    <col min="9" max="9" width="7.85546875" style="189" customWidth="1"/>
    <col min="10" max="10" width="7.5703125" style="189" customWidth="1"/>
    <col min="11" max="11" width="6.28515625" style="189" customWidth="1"/>
    <col min="12" max="12" width="17" style="189" customWidth="1"/>
    <col min="13" max="13" width="23.7109375" style="189" customWidth="1"/>
    <col min="14" max="14" width="16" style="189" customWidth="1"/>
    <col min="15" max="16384" width="9.140625" style="189"/>
  </cols>
  <sheetData>
    <row r="1" spans="1:47" hidden="1">
      <c r="C1" s="190"/>
      <c r="D1" s="190"/>
      <c r="H1" s="190"/>
      <c r="I1" s="190"/>
      <c r="J1" s="190"/>
      <c r="K1" s="190"/>
      <c r="L1" s="190"/>
    </row>
    <row r="2" spans="1:47" hidden="1">
      <c r="C2" s="190"/>
      <c r="D2" s="190"/>
      <c r="H2" s="190"/>
      <c r="I2" s="190"/>
      <c r="J2" s="190"/>
      <c r="K2" s="190"/>
      <c r="L2" s="190"/>
    </row>
    <row r="3" spans="1:47" hidden="1">
      <c r="B3" s="190"/>
      <c r="C3" s="190"/>
      <c r="D3" s="190"/>
      <c r="H3" s="190"/>
      <c r="I3" s="190"/>
      <c r="J3" s="190"/>
      <c r="K3" s="190"/>
      <c r="L3" s="190"/>
    </row>
    <row r="4" spans="1:47" hidden="1">
      <c r="B4" s="864"/>
      <c r="C4" s="864"/>
      <c r="D4" s="864"/>
      <c r="H4" s="190"/>
      <c r="I4" s="190"/>
      <c r="J4" s="190"/>
      <c r="K4" s="190"/>
      <c r="L4" s="190"/>
    </row>
    <row r="5" spans="1:47" hidden="1">
      <c r="B5" s="190"/>
      <c r="C5" s="190"/>
      <c r="D5" s="190"/>
      <c r="H5" s="190"/>
      <c r="I5" s="190"/>
      <c r="J5" s="190"/>
      <c r="K5" s="190"/>
      <c r="L5" s="190"/>
    </row>
    <row r="6" spans="1:47" hidden="1">
      <c r="B6" s="190"/>
      <c r="C6" s="190"/>
      <c r="D6" s="190"/>
      <c r="H6" s="190"/>
      <c r="I6" s="190"/>
      <c r="J6" s="190"/>
      <c r="K6" s="190"/>
      <c r="L6" s="190"/>
    </row>
    <row r="7" spans="1:47" ht="15.75">
      <c r="A7" s="191"/>
      <c r="B7" s="191"/>
      <c r="C7" s="191"/>
      <c r="D7" s="191"/>
      <c r="E7" s="192" t="s">
        <v>260</v>
      </c>
      <c r="G7" s="193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</row>
    <row r="8" spans="1:47" s="195" customFormat="1" ht="53.25" customHeight="1">
      <c r="A8" s="194"/>
      <c r="B8" s="865" t="s">
        <v>227</v>
      </c>
      <c r="C8" s="865"/>
      <c r="D8" s="865"/>
      <c r="E8" s="865"/>
      <c r="F8" s="865"/>
      <c r="G8" s="865"/>
      <c r="H8" s="865"/>
      <c r="I8" s="865"/>
      <c r="J8" s="865"/>
      <c r="K8" s="865"/>
      <c r="L8" s="865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</row>
    <row r="9" spans="1:47" ht="58.5" customHeight="1">
      <c r="A9" s="866" t="s">
        <v>226</v>
      </c>
      <c r="B9" s="866"/>
      <c r="C9" s="866"/>
      <c r="D9" s="866"/>
      <c r="E9" s="866"/>
      <c r="F9" s="866"/>
      <c r="G9" s="866"/>
      <c r="H9" s="866"/>
      <c r="I9" s="866"/>
      <c r="J9" s="866"/>
      <c r="K9" s="866"/>
      <c r="L9" s="866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  <c r="AN9" s="191"/>
      <c r="AO9" s="191"/>
      <c r="AP9" s="191"/>
      <c r="AQ9" s="191"/>
      <c r="AR9" s="191"/>
      <c r="AS9" s="191"/>
      <c r="AT9" s="191"/>
      <c r="AU9" s="191"/>
    </row>
    <row r="10" spans="1:47" s="197" customFormat="1" ht="19.5" customHeight="1" thickBot="1">
      <c r="A10" s="196"/>
      <c r="B10" s="867" t="s">
        <v>228</v>
      </c>
      <c r="C10" s="867"/>
      <c r="D10" s="867"/>
      <c r="E10" s="867"/>
      <c r="F10" s="867"/>
      <c r="G10" s="867"/>
      <c r="H10" s="867"/>
      <c r="I10" s="867"/>
      <c r="J10" s="867"/>
      <c r="K10" s="867"/>
      <c r="L10" s="867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</row>
    <row r="11" spans="1:47" ht="45.75" customHeight="1" thickBot="1">
      <c r="A11" s="868" t="s">
        <v>8</v>
      </c>
      <c r="B11" s="869" t="s">
        <v>22</v>
      </c>
      <c r="C11" s="870"/>
      <c r="D11" s="871"/>
      <c r="E11" s="870" t="s">
        <v>229</v>
      </c>
      <c r="F11" s="870"/>
      <c r="G11" s="870"/>
      <c r="H11" s="870"/>
      <c r="I11" s="869" t="s">
        <v>12</v>
      </c>
      <c r="J11" s="870"/>
      <c r="K11" s="871"/>
      <c r="L11" s="869" t="s">
        <v>230</v>
      </c>
      <c r="M11" s="198">
        <v>600</v>
      </c>
      <c r="N11" s="191" t="s">
        <v>231</v>
      </c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  <c r="AN11" s="191"/>
      <c r="AO11" s="191"/>
      <c r="AP11" s="191"/>
      <c r="AQ11" s="191"/>
      <c r="AR11" s="191"/>
      <c r="AS11" s="191"/>
      <c r="AT11" s="191"/>
      <c r="AU11" s="191"/>
    </row>
    <row r="12" spans="1:47" ht="15.75" thickBot="1">
      <c r="A12" s="868"/>
      <c r="B12" s="872"/>
      <c r="C12" s="873"/>
      <c r="D12" s="874"/>
      <c r="E12" s="873"/>
      <c r="F12" s="873"/>
      <c r="G12" s="874"/>
      <c r="H12" s="199" t="s">
        <v>232</v>
      </c>
      <c r="I12" s="872"/>
      <c r="J12" s="873"/>
      <c r="K12" s="874"/>
      <c r="L12" s="872"/>
      <c r="M12" s="200">
        <f>M11/1000</f>
        <v>0.6</v>
      </c>
      <c r="N12" s="191" t="s">
        <v>233</v>
      </c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191"/>
      <c r="AP12" s="191"/>
      <c r="AQ12" s="191"/>
      <c r="AR12" s="191"/>
      <c r="AS12" s="191"/>
      <c r="AT12" s="191"/>
      <c r="AU12" s="191"/>
    </row>
    <row r="13" spans="1:47" ht="15" customHeight="1">
      <c r="A13" s="875">
        <v>1</v>
      </c>
      <c r="B13" s="877" t="s">
        <v>234</v>
      </c>
      <c r="C13" s="878"/>
      <c r="D13" s="878"/>
      <c r="E13" s="877" t="s">
        <v>235</v>
      </c>
      <c r="F13" s="878"/>
      <c r="G13" s="881"/>
      <c r="H13" s="201">
        <f>M12/100</f>
        <v>6.0000000000000001E-3</v>
      </c>
      <c r="I13" s="883" t="s">
        <v>236</v>
      </c>
      <c r="J13" s="884"/>
      <c r="K13" s="885"/>
      <c r="L13" s="889">
        <f>(1363*H17+3431*H13*3.5)*1.47</f>
        <v>317.09546399999988</v>
      </c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</row>
    <row r="14" spans="1:47" ht="39" customHeight="1">
      <c r="A14" s="876"/>
      <c r="B14" s="879"/>
      <c r="C14" s="880"/>
      <c r="D14" s="880"/>
      <c r="E14" s="879"/>
      <c r="F14" s="880"/>
      <c r="G14" s="882"/>
      <c r="H14" s="202"/>
      <c r="I14" s="886"/>
      <c r="J14" s="887"/>
      <c r="K14" s="888"/>
      <c r="L14" s="890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</row>
    <row r="15" spans="1:47" ht="19.5" customHeight="1">
      <c r="A15" s="876"/>
      <c r="B15" s="879" t="s">
        <v>237</v>
      </c>
      <c r="C15" s="880"/>
      <c r="D15" s="880"/>
      <c r="E15" s="879"/>
      <c r="F15" s="880"/>
      <c r="G15" s="882"/>
      <c r="H15" s="203" t="s">
        <v>238</v>
      </c>
      <c r="I15" s="886"/>
      <c r="J15" s="887"/>
      <c r="K15" s="888"/>
      <c r="L15" s="890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  <c r="AN15" s="191"/>
      <c r="AO15" s="191"/>
      <c r="AP15" s="191"/>
      <c r="AQ15" s="191"/>
      <c r="AR15" s="191"/>
      <c r="AS15" s="191"/>
      <c r="AT15" s="191"/>
      <c r="AU15" s="191"/>
    </row>
    <row r="16" spans="1:47" ht="31.5" customHeight="1">
      <c r="A16" s="876"/>
      <c r="B16" s="879"/>
      <c r="C16" s="880"/>
      <c r="D16" s="880"/>
      <c r="E16" s="891" t="s">
        <v>239</v>
      </c>
      <c r="F16" s="892"/>
      <c r="G16" s="892"/>
      <c r="H16" s="202"/>
      <c r="I16" s="886"/>
      <c r="J16" s="887"/>
      <c r="K16" s="888"/>
      <c r="L16" s="890"/>
      <c r="M16" s="204" t="s">
        <v>240</v>
      </c>
      <c r="N16" s="205"/>
      <c r="O16" s="205"/>
      <c r="P16" s="205"/>
      <c r="Q16" s="205"/>
      <c r="R16" s="205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</row>
    <row r="17" spans="1:47" ht="16.5" customHeight="1">
      <c r="A17" s="876"/>
      <c r="B17" s="879"/>
      <c r="C17" s="880"/>
      <c r="D17" s="880"/>
      <c r="E17" s="893" t="s">
        <v>241</v>
      </c>
      <c r="F17" s="894"/>
      <c r="G17" s="894"/>
      <c r="H17" s="206">
        <f>1-0.9*(1-H13)</f>
        <v>0.10539999999999994</v>
      </c>
      <c r="I17" s="886"/>
      <c r="J17" s="887"/>
      <c r="K17" s="888"/>
      <c r="L17" s="890"/>
      <c r="M17" s="204" t="s">
        <v>242</v>
      </c>
      <c r="N17" s="205"/>
      <c r="O17" s="205"/>
      <c r="P17" s="205"/>
      <c r="Q17" s="205"/>
      <c r="R17" s="205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  <c r="AN17" s="191"/>
      <c r="AO17" s="191"/>
      <c r="AP17" s="191"/>
      <c r="AQ17" s="191"/>
      <c r="AR17" s="191"/>
      <c r="AS17" s="191"/>
      <c r="AT17" s="191"/>
      <c r="AU17" s="191"/>
    </row>
    <row r="18" spans="1:47" ht="15" customHeight="1">
      <c r="A18" s="876"/>
      <c r="B18" s="879" t="s">
        <v>243</v>
      </c>
      <c r="C18" s="880"/>
      <c r="D18" s="880"/>
      <c r="E18" s="895" t="s">
        <v>244</v>
      </c>
      <c r="F18" s="896"/>
      <c r="G18" s="896"/>
      <c r="H18" s="207"/>
      <c r="I18" s="886"/>
      <c r="J18" s="887"/>
      <c r="K18" s="888"/>
      <c r="L18" s="890"/>
      <c r="M18" s="204" t="s">
        <v>245</v>
      </c>
      <c r="N18" s="205"/>
      <c r="O18" s="205"/>
      <c r="P18" s="205"/>
      <c r="Q18" s="205"/>
      <c r="R18" s="205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  <c r="AN18" s="191"/>
      <c r="AO18" s="191"/>
      <c r="AP18" s="191"/>
      <c r="AQ18" s="191"/>
      <c r="AR18" s="191"/>
      <c r="AS18" s="191"/>
      <c r="AT18" s="191"/>
      <c r="AU18" s="191"/>
    </row>
    <row r="19" spans="1:47" ht="15" customHeight="1">
      <c r="A19" s="876"/>
      <c r="B19" s="879"/>
      <c r="C19" s="880"/>
      <c r="D19" s="880"/>
      <c r="E19" s="208" t="s">
        <v>246</v>
      </c>
      <c r="F19" s="209"/>
      <c r="G19" s="209"/>
      <c r="H19" s="202"/>
      <c r="I19" s="886"/>
      <c r="J19" s="887"/>
      <c r="K19" s="888"/>
      <c r="L19" s="890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191"/>
      <c r="AP19" s="191"/>
      <c r="AQ19" s="191"/>
      <c r="AR19" s="191"/>
      <c r="AS19" s="191"/>
      <c r="AT19" s="191"/>
      <c r="AU19" s="191"/>
    </row>
    <row r="20" spans="1:47" ht="18" customHeight="1">
      <c r="A20" s="876"/>
      <c r="B20" s="879"/>
      <c r="C20" s="880"/>
      <c r="D20" s="880"/>
      <c r="E20" s="879" t="s">
        <v>247</v>
      </c>
      <c r="F20" s="880"/>
      <c r="G20" s="882"/>
      <c r="H20" s="202"/>
      <c r="I20" s="886"/>
      <c r="J20" s="887"/>
      <c r="K20" s="888"/>
      <c r="L20" s="890"/>
      <c r="M20" s="191"/>
      <c r="N20" s="191"/>
      <c r="O20" s="191"/>
      <c r="P20" s="191"/>
      <c r="Q20" s="191"/>
      <c r="R20" s="191"/>
      <c r="S20" s="191"/>
      <c r="T20" s="191"/>
      <c r="U20" s="191"/>
      <c r="V20" s="191"/>
      <c r="W20" s="191"/>
      <c r="X20" s="191"/>
      <c r="Y20" s="191"/>
      <c r="Z20" s="191"/>
      <c r="AA20" s="191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  <c r="AN20" s="191"/>
      <c r="AO20" s="191"/>
      <c r="AP20" s="191"/>
      <c r="AQ20" s="191"/>
      <c r="AR20" s="191"/>
      <c r="AS20" s="191"/>
      <c r="AT20" s="191"/>
      <c r="AU20" s="191"/>
    </row>
    <row r="21" spans="1:47" ht="15" customHeight="1">
      <c r="A21" s="876"/>
      <c r="B21" s="879" t="s">
        <v>248</v>
      </c>
      <c r="C21" s="880"/>
      <c r="D21" s="880"/>
      <c r="E21" s="879"/>
      <c r="F21" s="880"/>
      <c r="G21" s="882"/>
      <c r="H21" s="202"/>
      <c r="I21" s="886"/>
      <c r="J21" s="887"/>
      <c r="K21" s="888"/>
      <c r="L21" s="890"/>
      <c r="M21" s="191"/>
      <c r="N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91"/>
      <c r="AP21" s="191"/>
      <c r="AQ21" s="191"/>
      <c r="AR21" s="191"/>
      <c r="AS21" s="191"/>
      <c r="AT21" s="191"/>
      <c r="AU21" s="191"/>
    </row>
    <row r="22" spans="1:47" ht="15" customHeight="1">
      <c r="A22" s="876"/>
      <c r="B22" s="879"/>
      <c r="C22" s="880"/>
      <c r="D22" s="880"/>
      <c r="E22" s="210"/>
      <c r="F22" s="211"/>
      <c r="G22" s="211"/>
      <c r="H22" s="202"/>
      <c r="I22" s="886"/>
      <c r="J22" s="887"/>
      <c r="K22" s="888"/>
      <c r="L22" s="890"/>
      <c r="M22" s="191"/>
      <c r="N22" s="191"/>
      <c r="O22" s="191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91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191"/>
      <c r="AP22" s="191"/>
      <c r="AQ22" s="191"/>
      <c r="AR22" s="191"/>
      <c r="AS22" s="191"/>
      <c r="AT22" s="191"/>
      <c r="AU22" s="191"/>
    </row>
    <row r="23" spans="1:47" ht="15" customHeight="1">
      <c r="A23" s="876"/>
      <c r="B23" s="879"/>
      <c r="C23" s="880"/>
      <c r="D23" s="880"/>
      <c r="E23" s="212"/>
      <c r="F23" s="213"/>
      <c r="G23" s="213"/>
      <c r="H23" s="214"/>
      <c r="I23" s="886"/>
      <c r="J23" s="887"/>
      <c r="K23" s="888"/>
      <c r="L23" s="890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91"/>
      <c r="AP23" s="191"/>
      <c r="AQ23" s="191"/>
      <c r="AR23" s="191"/>
      <c r="AS23" s="191"/>
      <c r="AT23" s="191"/>
      <c r="AU23" s="191"/>
    </row>
    <row r="24" spans="1:47" ht="15" customHeight="1">
      <c r="A24" s="876"/>
      <c r="B24" s="879"/>
      <c r="C24" s="880"/>
      <c r="D24" s="880"/>
      <c r="E24" s="212"/>
      <c r="F24" s="213"/>
      <c r="G24" s="213"/>
      <c r="H24" s="214"/>
      <c r="I24" s="886"/>
      <c r="J24" s="887"/>
      <c r="K24" s="888"/>
      <c r="L24" s="890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  <c r="AP24" s="191"/>
      <c r="AQ24" s="191"/>
      <c r="AR24" s="191"/>
      <c r="AS24" s="191"/>
      <c r="AT24" s="191"/>
      <c r="AU24" s="191"/>
    </row>
    <row r="25" spans="1:47" ht="15" customHeight="1">
      <c r="A25" s="876"/>
      <c r="B25" s="879"/>
      <c r="C25" s="880"/>
      <c r="D25" s="880"/>
      <c r="E25" s="212"/>
      <c r="F25" s="213"/>
      <c r="G25" s="213"/>
      <c r="H25" s="214"/>
      <c r="I25" s="886"/>
      <c r="J25" s="887"/>
      <c r="K25" s="888"/>
      <c r="L25" s="890"/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  <c r="AN25" s="191"/>
      <c r="AO25" s="191"/>
      <c r="AP25" s="191"/>
      <c r="AQ25" s="191"/>
      <c r="AR25" s="191"/>
      <c r="AS25" s="191"/>
      <c r="AT25" s="191"/>
      <c r="AU25" s="191"/>
    </row>
    <row r="26" spans="1:47" ht="15" customHeight="1">
      <c r="A26" s="876"/>
      <c r="B26" s="879"/>
      <c r="C26" s="880"/>
      <c r="D26" s="880"/>
      <c r="E26" s="212"/>
      <c r="F26" s="213"/>
      <c r="G26" s="213"/>
      <c r="H26" s="214"/>
      <c r="I26" s="886"/>
      <c r="J26" s="887"/>
      <c r="K26" s="888"/>
      <c r="L26" s="890"/>
      <c r="M26" s="191"/>
      <c r="N26" s="191"/>
      <c r="O26" s="191"/>
      <c r="P26" s="191"/>
      <c r="Q26" s="191"/>
      <c r="R26" s="191"/>
      <c r="S26" s="191"/>
      <c r="T26" s="191"/>
      <c r="U26" s="191"/>
      <c r="V26" s="191"/>
      <c r="W26" s="191"/>
      <c r="X26" s="191"/>
      <c r="Y26" s="191"/>
      <c r="Z26" s="191"/>
      <c r="AA26" s="191"/>
      <c r="AB26" s="191"/>
      <c r="AC26" s="191"/>
      <c r="AD26" s="191"/>
      <c r="AE26" s="191"/>
      <c r="AF26" s="191"/>
      <c r="AG26" s="191"/>
      <c r="AH26" s="191"/>
      <c r="AI26" s="191"/>
      <c r="AJ26" s="191"/>
      <c r="AK26" s="191"/>
      <c r="AL26" s="191"/>
      <c r="AM26" s="191"/>
      <c r="AN26" s="191"/>
      <c r="AO26" s="191"/>
      <c r="AP26" s="191"/>
      <c r="AQ26" s="191"/>
      <c r="AR26" s="191"/>
      <c r="AS26" s="191"/>
      <c r="AT26" s="191"/>
      <c r="AU26" s="191"/>
    </row>
    <row r="27" spans="1:47" ht="15.75" thickBot="1">
      <c r="A27" s="876"/>
      <c r="B27" s="879"/>
      <c r="C27" s="880"/>
      <c r="D27" s="880"/>
      <c r="E27" s="212"/>
      <c r="F27" s="213"/>
      <c r="G27" s="213"/>
      <c r="H27" s="214"/>
      <c r="I27" s="886"/>
      <c r="J27" s="887"/>
      <c r="K27" s="888"/>
      <c r="L27" s="890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O27" s="191"/>
      <c r="AP27" s="191"/>
      <c r="AQ27" s="191"/>
      <c r="AR27" s="191"/>
      <c r="AS27" s="191"/>
      <c r="AT27" s="191"/>
      <c r="AU27" s="191"/>
    </row>
    <row r="28" spans="1:47" ht="15" customHeight="1">
      <c r="A28" s="215"/>
      <c r="B28" s="877" t="s">
        <v>249</v>
      </c>
      <c r="C28" s="878"/>
      <c r="D28" s="878"/>
      <c r="E28" s="899" t="s">
        <v>250</v>
      </c>
      <c r="F28" s="900"/>
      <c r="G28" s="900"/>
      <c r="H28" s="901"/>
      <c r="I28" s="908" t="s">
        <v>250</v>
      </c>
      <c r="J28" s="909"/>
      <c r="K28" s="910"/>
      <c r="L28" s="917">
        <v>1500</v>
      </c>
      <c r="M28" s="191"/>
      <c r="N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  <c r="AA28" s="191"/>
      <c r="AB28" s="191"/>
      <c r="AC28" s="191"/>
      <c r="AD28" s="191"/>
      <c r="AE28" s="191"/>
      <c r="AF28" s="191"/>
      <c r="AG28" s="191"/>
      <c r="AH28" s="191"/>
      <c r="AI28" s="191"/>
      <c r="AJ28" s="191"/>
      <c r="AK28" s="191"/>
      <c r="AL28" s="191"/>
      <c r="AM28" s="191"/>
      <c r="AN28" s="191"/>
      <c r="AO28" s="191"/>
      <c r="AP28" s="191"/>
      <c r="AQ28" s="191"/>
      <c r="AR28" s="191"/>
      <c r="AS28" s="191"/>
      <c r="AT28" s="191"/>
      <c r="AU28" s="191"/>
    </row>
    <row r="29" spans="1:47" ht="15" customHeight="1">
      <c r="A29" s="216"/>
      <c r="B29" s="879"/>
      <c r="C29" s="880"/>
      <c r="D29" s="880"/>
      <c r="E29" s="902"/>
      <c r="F29" s="903"/>
      <c r="G29" s="903"/>
      <c r="H29" s="904"/>
      <c r="I29" s="911"/>
      <c r="J29" s="912"/>
      <c r="K29" s="913"/>
      <c r="L29" s="918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1"/>
      <c r="AJ29" s="191"/>
      <c r="AK29" s="191"/>
      <c r="AL29" s="191"/>
      <c r="AM29" s="191"/>
      <c r="AN29" s="191"/>
      <c r="AO29" s="191"/>
      <c r="AP29" s="191"/>
      <c r="AQ29" s="191"/>
      <c r="AR29" s="191"/>
      <c r="AS29" s="191"/>
      <c r="AT29" s="191"/>
      <c r="AU29" s="191"/>
    </row>
    <row r="30" spans="1:47">
      <c r="A30" s="216"/>
      <c r="B30" s="879"/>
      <c r="C30" s="880"/>
      <c r="D30" s="880"/>
      <c r="E30" s="902"/>
      <c r="F30" s="903"/>
      <c r="G30" s="903"/>
      <c r="H30" s="904"/>
      <c r="I30" s="911"/>
      <c r="J30" s="912"/>
      <c r="K30" s="913"/>
      <c r="L30" s="918"/>
      <c r="M30" s="191"/>
      <c r="N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191"/>
      <c r="AB30" s="191"/>
      <c r="AC30" s="191"/>
      <c r="AD30" s="191"/>
      <c r="AE30" s="191"/>
      <c r="AF30" s="191"/>
      <c r="AG30" s="191"/>
      <c r="AH30" s="191"/>
      <c r="AI30" s="191"/>
      <c r="AJ30" s="191"/>
      <c r="AK30" s="191"/>
      <c r="AL30" s="191"/>
      <c r="AM30" s="191"/>
      <c r="AN30" s="191"/>
      <c r="AO30" s="191"/>
      <c r="AP30" s="191"/>
      <c r="AQ30" s="191"/>
      <c r="AR30" s="191"/>
      <c r="AS30" s="191"/>
      <c r="AT30" s="191"/>
      <c r="AU30" s="191"/>
    </row>
    <row r="31" spans="1:47" ht="15" customHeight="1">
      <c r="A31" s="216"/>
      <c r="B31" s="879" t="s">
        <v>251</v>
      </c>
      <c r="C31" s="880"/>
      <c r="D31" s="880"/>
      <c r="E31" s="902"/>
      <c r="F31" s="903"/>
      <c r="G31" s="903"/>
      <c r="H31" s="904"/>
      <c r="I31" s="911"/>
      <c r="J31" s="912"/>
      <c r="K31" s="913"/>
      <c r="L31" s="918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/>
      <c r="AD31" s="191"/>
      <c r="AE31" s="191"/>
      <c r="AF31" s="191"/>
      <c r="AG31" s="191"/>
      <c r="AH31" s="191"/>
      <c r="AI31" s="191"/>
      <c r="AJ31" s="191"/>
      <c r="AK31" s="191"/>
      <c r="AL31" s="191"/>
      <c r="AM31" s="191"/>
      <c r="AN31" s="191"/>
      <c r="AO31" s="191"/>
      <c r="AP31" s="191"/>
      <c r="AQ31" s="191"/>
      <c r="AR31" s="191"/>
      <c r="AS31" s="191"/>
      <c r="AT31" s="191"/>
      <c r="AU31" s="191"/>
    </row>
    <row r="32" spans="1:47">
      <c r="A32" s="216"/>
      <c r="B32" s="879"/>
      <c r="C32" s="880"/>
      <c r="D32" s="880"/>
      <c r="E32" s="902"/>
      <c r="F32" s="903"/>
      <c r="G32" s="903"/>
      <c r="H32" s="904"/>
      <c r="I32" s="911"/>
      <c r="J32" s="912"/>
      <c r="K32" s="913"/>
      <c r="L32" s="918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  <c r="AH32" s="191"/>
      <c r="AI32" s="191"/>
      <c r="AJ32" s="191"/>
      <c r="AK32" s="191"/>
      <c r="AL32" s="191"/>
      <c r="AM32" s="191"/>
      <c r="AN32" s="191"/>
      <c r="AO32" s="191"/>
      <c r="AP32" s="191"/>
      <c r="AQ32" s="191"/>
      <c r="AR32" s="191"/>
      <c r="AS32" s="191"/>
      <c r="AT32" s="191"/>
      <c r="AU32" s="191"/>
    </row>
    <row r="33" spans="1:47" ht="15" customHeight="1">
      <c r="A33" s="216"/>
      <c r="B33" s="879"/>
      <c r="C33" s="880"/>
      <c r="D33" s="880"/>
      <c r="E33" s="902"/>
      <c r="F33" s="903"/>
      <c r="G33" s="903"/>
      <c r="H33" s="904"/>
      <c r="I33" s="911"/>
      <c r="J33" s="912"/>
      <c r="K33" s="913"/>
      <c r="L33" s="918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1"/>
      <c r="AJ33" s="191"/>
      <c r="AK33" s="191"/>
      <c r="AL33" s="191"/>
      <c r="AM33" s="191"/>
      <c r="AN33" s="191"/>
      <c r="AO33" s="191"/>
      <c r="AP33" s="191"/>
      <c r="AQ33" s="191"/>
      <c r="AR33" s="191"/>
      <c r="AS33" s="191"/>
      <c r="AT33" s="191"/>
      <c r="AU33" s="191"/>
    </row>
    <row r="34" spans="1:47">
      <c r="A34" s="216"/>
      <c r="B34" s="879"/>
      <c r="C34" s="880"/>
      <c r="D34" s="880"/>
      <c r="E34" s="902"/>
      <c r="F34" s="903"/>
      <c r="G34" s="903"/>
      <c r="H34" s="904"/>
      <c r="I34" s="911"/>
      <c r="J34" s="912"/>
      <c r="K34" s="913"/>
      <c r="L34" s="918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  <c r="AB34" s="191"/>
      <c r="AC34" s="191"/>
      <c r="AD34" s="191"/>
      <c r="AE34" s="191"/>
      <c r="AF34" s="191"/>
      <c r="AG34" s="191"/>
      <c r="AH34" s="191"/>
      <c r="AI34" s="191"/>
      <c r="AJ34" s="191"/>
      <c r="AK34" s="191"/>
      <c r="AL34" s="191"/>
      <c r="AM34" s="191"/>
      <c r="AN34" s="191"/>
      <c r="AO34" s="191"/>
      <c r="AP34" s="191"/>
      <c r="AQ34" s="191"/>
      <c r="AR34" s="191"/>
      <c r="AS34" s="191"/>
      <c r="AT34" s="191"/>
      <c r="AU34" s="191"/>
    </row>
    <row r="35" spans="1:47">
      <c r="A35" s="217">
        <v>2</v>
      </c>
      <c r="B35" s="879"/>
      <c r="C35" s="880"/>
      <c r="D35" s="880"/>
      <c r="E35" s="902"/>
      <c r="F35" s="903"/>
      <c r="G35" s="903"/>
      <c r="H35" s="904"/>
      <c r="I35" s="911"/>
      <c r="J35" s="912"/>
      <c r="K35" s="913"/>
      <c r="L35" s="918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  <c r="Y35" s="191"/>
      <c r="Z35" s="191"/>
      <c r="AA35" s="191"/>
      <c r="AB35" s="191"/>
      <c r="AC35" s="191"/>
      <c r="AD35" s="191"/>
      <c r="AE35" s="191"/>
      <c r="AF35" s="191"/>
      <c r="AG35" s="191"/>
      <c r="AH35" s="191"/>
      <c r="AI35" s="191"/>
      <c r="AJ35" s="191"/>
      <c r="AK35" s="191"/>
      <c r="AL35" s="191"/>
      <c r="AM35" s="191"/>
      <c r="AN35" s="191"/>
      <c r="AO35" s="191"/>
      <c r="AP35" s="191"/>
      <c r="AQ35" s="191"/>
      <c r="AR35" s="191"/>
      <c r="AS35" s="191"/>
      <c r="AT35" s="191"/>
      <c r="AU35" s="191"/>
    </row>
    <row r="36" spans="1:47" ht="15" customHeight="1">
      <c r="A36" s="216"/>
      <c r="B36" s="879" t="s">
        <v>252</v>
      </c>
      <c r="C36" s="880"/>
      <c r="D36" s="880"/>
      <c r="E36" s="902"/>
      <c r="F36" s="903"/>
      <c r="G36" s="903"/>
      <c r="H36" s="904"/>
      <c r="I36" s="911"/>
      <c r="J36" s="912"/>
      <c r="K36" s="913"/>
      <c r="L36" s="918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191"/>
      <c r="AK36" s="191"/>
      <c r="AL36" s="191"/>
      <c r="AM36" s="191"/>
      <c r="AN36" s="191"/>
      <c r="AO36" s="191"/>
      <c r="AP36" s="191"/>
      <c r="AQ36" s="191"/>
      <c r="AR36" s="191"/>
      <c r="AS36" s="191"/>
      <c r="AT36" s="191"/>
      <c r="AU36" s="191"/>
    </row>
    <row r="37" spans="1:47" ht="15" customHeight="1">
      <c r="A37" s="216"/>
      <c r="B37" s="879"/>
      <c r="C37" s="880"/>
      <c r="D37" s="880"/>
      <c r="E37" s="902"/>
      <c r="F37" s="903"/>
      <c r="G37" s="903"/>
      <c r="H37" s="904"/>
      <c r="I37" s="911"/>
      <c r="J37" s="912"/>
      <c r="K37" s="913"/>
      <c r="L37" s="918"/>
      <c r="M37" s="191"/>
      <c r="N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  <c r="AA37" s="191"/>
      <c r="AB37" s="191"/>
      <c r="AC37" s="191"/>
      <c r="AD37" s="191"/>
      <c r="AE37" s="191"/>
      <c r="AF37" s="191"/>
      <c r="AG37" s="191"/>
      <c r="AH37" s="191"/>
      <c r="AI37" s="191"/>
      <c r="AJ37" s="191"/>
      <c r="AK37" s="191"/>
      <c r="AL37" s="191"/>
      <c r="AM37" s="191"/>
      <c r="AN37" s="191"/>
      <c r="AO37" s="191"/>
      <c r="AP37" s="191"/>
      <c r="AQ37" s="191"/>
      <c r="AR37" s="191"/>
      <c r="AS37" s="191"/>
      <c r="AT37" s="191"/>
      <c r="AU37" s="191"/>
    </row>
    <row r="38" spans="1:47" ht="15" customHeight="1">
      <c r="A38" s="216"/>
      <c r="B38" s="879"/>
      <c r="C38" s="880"/>
      <c r="D38" s="880"/>
      <c r="E38" s="902"/>
      <c r="F38" s="903"/>
      <c r="G38" s="903"/>
      <c r="H38" s="904"/>
      <c r="I38" s="911"/>
      <c r="J38" s="912"/>
      <c r="K38" s="913"/>
      <c r="L38" s="918"/>
      <c r="M38" s="191"/>
      <c r="N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  <c r="AA38" s="191"/>
      <c r="AB38" s="191"/>
      <c r="AC38" s="191"/>
      <c r="AD38" s="191"/>
      <c r="AE38" s="191"/>
      <c r="AF38" s="191"/>
      <c r="AG38" s="191"/>
      <c r="AH38" s="191"/>
      <c r="AI38" s="191"/>
      <c r="AJ38" s="191"/>
      <c r="AK38" s="191"/>
      <c r="AL38" s="191"/>
      <c r="AM38" s="191"/>
      <c r="AN38" s="191"/>
      <c r="AO38" s="191"/>
      <c r="AP38" s="191"/>
      <c r="AQ38" s="191"/>
      <c r="AR38" s="191"/>
      <c r="AS38" s="191"/>
      <c r="AT38" s="191"/>
      <c r="AU38" s="191"/>
    </row>
    <row r="39" spans="1:47" ht="15" customHeight="1">
      <c r="A39" s="216"/>
      <c r="B39" s="879"/>
      <c r="C39" s="880"/>
      <c r="D39" s="880"/>
      <c r="E39" s="902"/>
      <c r="F39" s="903"/>
      <c r="G39" s="903"/>
      <c r="H39" s="904"/>
      <c r="I39" s="911"/>
      <c r="J39" s="912"/>
      <c r="K39" s="913"/>
      <c r="L39" s="918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1"/>
      <c r="AS39" s="191"/>
      <c r="AT39" s="191"/>
      <c r="AU39" s="191"/>
    </row>
    <row r="40" spans="1:47" ht="15" customHeight="1">
      <c r="A40" s="216"/>
      <c r="B40" s="879"/>
      <c r="C40" s="880"/>
      <c r="D40" s="880"/>
      <c r="E40" s="902"/>
      <c r="F40" s="903"/>
      <c r="G40" s="903"/>
      <c r="H40" s="904"/>
      <c r="I40" s="911"/>
      <c r="J40" s="912"/>
      <c r="K40" s="913"/>
      <c r="L40" s="918"/>
      <c r="M40" s="191"/>
      <c r="N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  <c r="AA40" s="191"/>
      <c r="AB40" s="191"/>
      <c r="AC40" s="191"/>
      <c r="AD40" s="191"/>
      <c r="AE40" s="191"/>
      <c r="AF40" s="191"/>
      <c r="AG40" s="191"/>
      <c r="AH40" s="191"/>
      <c r="AI40" s="191"/>
      <c r="AJ40" s="191"/>
      <c r="AK40" s="191"/>
      <c r="AL40" s="191"/>
      <c r="AM40" s="191"/>
      <c r="AN40" s="191"/>
      <c r="AO40" s="191"/>
      <c r="AP40" s="191"/>
      <c r="AQ40" s="191"/>
      <c r="AR40" s="191"/>
      <c r="AS40" s="191"/>
      <c r="AT40" s="191"/>
      <c r="AU40" s="191"/>
    </row>
    <row r="41" spans="1:47" ht="15" customHeight="1">
      <c r="A41" s="216"/>
      <c r="B41" s="879"/>
      <c r="C41" s="880"/>
      <c r="D41" s="880"/>
      <c r="E41" s="902"/>
      <c r="F41" s="903"/>
      <c r="G41" s="903"/>
      <c r="H41" s="904"/>
      <c r="I41" s="911"/>
      <c r="J41" s="912"/>
      <c r="K41" s="913"/>
      <c r="L41" s="918"/>
      <c r="M41" s="191"/>
      <c r="N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1"/>
      <c r="AD41" s="191"/>
      <c r="AE41" s="191"/>
      <c r="AF41" s="191"/>
      <c r="AG41" s="191"/>
      <c r="AH41" s="191"/>
      <c r="AI41" s="191"/>
      <c r="AJ41" s="191"/>
      <c r="AK41" s="191"/>
      <c r="AL41" s="191"/>
      <c r="AM41" s="191"/>
      <c r="AN41" s="191"/>
      <c r="AO41" s="191"/>
      <c r="AP41" s="191"/>
      <c r="AQ41" s="191"/>
      <c r="AR41" s="191"/>
      <c r="AS41" s="191"/>
      <c r="AT41" s="191"/>
      <c r="AU41" s="191"/>
    </row>
    <row r="42" spans="1:47">
      <c r="A42" s="216"/>
      <c r="B42" s="879"/>
      <c r="C42" s="880"/>
      <c r="D42" s="880"/>
      <c r="E42" s="902"/>
      <c r="F42" s="903"/>
      <c r="G42" s="903"/>
      <c r="H42" s="904"/>
      <c r="I42" s="911"/>
      <c r="J42" s="912"/>
      <c r="K42" s="913"/>
      <c r="L42" s="918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91"/>
      <c r="AD42" s="191"/>
      <c r="AE42" s="191"/>
      <c r="AF42" s="191"/>
      <c r="AG42" s="191"/>
      <c r="AH42" s="191"/>
      <c r="AI42" s="191"/>
      <c r="AJ42" s="191"/>
      <c r="AK42" s="191"/>
      <c r="AL42" s="191"/>
      <c r="AM42" s="191"/>
      <c r="AN42" s="191"/>
      <c r="AO42" s="191"/>
      <c r="AP42" s="191"/>
      <c r="AQ42" s="191"/>
      <c r="AR42" s="191"/>
      <c r="AS42" s="191"/>
      <c r="AT42" s="191"/>
      <c r="AU42" s="191"/>
    </row>
    <row r="43" spans="1:47" ht="15" customHeight="1">
      <c r="A43" s="216"/>
      <c r="B43" s="879" t="s">
        <v>253</v>
      </c>
      <c r="C43" s="880"/>
      <c r="D43" s="880"/>
      <c r="E43" s="902"/>
      <c r="F43" s="903"/>
      <c r="G43" s="903"/>
      <c r="H43" s="904"/>
      <c r="I43" s="911"/>
      <c r="J43" s="912"/>
      <c r="K43" s="913"/>
      <c r="L43" s="918"/>
      <c r="M43" s="191"/>
      <c r="N43" s="191"/>
      <c r="O43" s="218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1"/>
      <c r="AD43" s="191"/>
      <c r="AE43" s="191"/>
      <c r="AF43" s="191"/>
      <c r="AG43" s="191"/>
      <c r="AH43" s="191"/>
      <c r="AI43" s="191"/>
      <c r="AJ43" s="191"/>
      <c r="AK43" s="191"/>
      <c r="AL43" s="191"/>
      <c r="AM43" s="191"/>
      <c r="AN43" s="191"/>
      <c r="AO43" s="191"/>
      <c r="AP43" s="191"/>
      <c r="AQ43" s="191"/>
      <c r="AR43" s="191"/>
      <c r="AS43" s="191"/>
      <c r="AT43" s="191"/>
      <c r="AU43" s="191"/>
    </row>
    <row r="44" spans="1:47" ht="15" customHeight="1">
      <c r="A44" s="216"/>
      <c r="B44" s="879"/>
      <c r="C44" s="880"/>
      <c r="D44" s="880"/>
      <c r="E44" s="902"/>
      <c r="F44" s="903"/>
      <c r="G44" s="903"/>
      <c r="H44" s="904"/>
      <c r="I44" s="911"/>
      <c r="J44" s="912"/>
      <c r="K44" s="913"/>
      <c r="L44" s="918"/>
      <c r="M44" s="191"/>
      <c r="N44" s="191"/>
      <c r="O44" s="218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1"/>
      <c r="AD44" s="191"/>
      <c r="AE44" s="191"/>
      <c r="AF44" s="191"/>
      <c r="AG44" s="191"/>
      <c r="AH44" s="191"/>
      <c r="AI44" s="191"/>
      <c r="AJ44" s="191"/>
      <c r="AK44" s="191"/>
      <c r="AL44" s="191"/>
      <c r="AM44" s="191"/>
      <c r="AN44" s="191"/>
      <c r="AO44" s="191"/>
      <c r="AP44" s="191"/>
      <c r="AQ44" s="191"/>
      <c r="AR44" s="191"/>
      <c r="AS44" s="191"/>
      <c r="AT44" s="191"/>
      <c r="AU44" s="191"/>
    </row>
    <row r="45" spans="1:47">
      <c r="A45" s="216"/>
      <c r="B45" s="879"/>
      <c r="C45" s="880"/>
      <c r="D45" s="880"/>
      <c r="E45" s="902"/>
      <c r="F45" s="903"/>
      <c r="G45" s="903"/>
      <c r="H45" s="904"/>
      <c r="I45" s="911"/>
      <c r="J45" s="912"/>
      <c r="K45" s="913"/>
      <c r="L45" s="918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1"/>
      <c r="AI45" s="191"/>
      <c r="AJ45" s="191"/>
      <c r="AK45" s="191"/>
      <c r="AL45" s="191"/>
      <c r="AM45" s="191"/>
      <c r="AN45" s="191"/>
      <c r="AO45" s="191"/>
      <c r="AP45" s="191"/>
      <c r="AQ45" s="191"/>
      <c r="AR45" s="191"/>
      <c r="AS45" s="191"/>
      <c r="AT45" s="191"/>
      <c r="AU45" s="191"/>
    </row>
    <row r="46" spans="1:47" ht="15.75" thickBot="1">
      <c r="A46" s="219"/>
      <c r="B46" s="920"/>
      <c r="C46" s="921"/>
      <c r="D46" s="921"/>
      <c r="E46" s="905"/>
      <c r="F46" s="906"/>
      <c r="G46" s="906"/>
      <c r="H46" s="907"/>
      <c r="I46" s="914"/>
      <c r="J46" s="915"/>
      <c r="K46" s="916"/>
      <c r="L46" s="919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91"/>
      <c r="AD46" s="191"/>
      <c r="AE46" s="191"/>
      <c r="AF46" s="191"/>
      <c r="AG46" s="191"/>
      <c r="AH46" s="191"/>
      <c r="AI46" s="191"/>
      <c r="AJ46" s="191"/>
      <c r="AK46" s="191"/>
      <c r="AL46" s="191"/>
      <c r="AM46" s="191"/>
      <c r="AN46" s="191"/>
      <c r="AO46" s="191"/>
      <c r="AP46" s="191"/>
      <c r="AQ46" s="191"/>
      <c r="AR46" s="191"/>
      <c r="AS46" s="191"/>
      <c r="AT46" s="191"/>
      <c r="AU46" s="191"/>
    </row>
    <row r="47" spans="1:47" ht="20.25" hidden="1" customHeight="1">
      <c r="A47" s="922">
        <v>3</v>
      </c>
      <c r="B47" s="924" t="s">
        <v>254</v>
      </c>
      <c r="C47" s="925"/>
      <c r="D47" s="926"/>
      <c r="E47" s="877" t="s">
        <v>255</v>
      </c>
      <c r="F47" s="878"/>
      <c r="G47" s="881"/>
      <c r="H47" s="931">
        <v>13.22424788</v>
      </c>
      <c r="I47" s="908" t="s">
        <v>256</v>
      </c>
      <c r="J47" s="909"/>
      <c r="K47" s="909"/>
      <c r="L47" s="897">
        <f>L13*H47+L28</f>
        <v>5693.3490175596144</v>
      </c>
      <c r="M47" s="191"/>
      <c r="N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  <c r="AA47" s="191"/>
      <c r="AB47" s="191"/>
      <c r="AC47" s="191"/>
      <c r="AD47" s="191"/>
      <c r="AE47" s="191"/>
      <c r="AF47" s="191"/>
      <c r="AG47" s="191"/>
      <c r="AH47" s="191"/>
      <c r="AI47" s="191"/>
      <c r="AJ47" s="191"/>
      <c r="AK47" s="191"/>
      <c r="AL47" s="191"/>
      <c r="AM47" s="191"/>
      <c r="AN47" s="191"/>
      <c r="AO47" s="191"/>
      <c r="AP47" s="191"/>
      <c r="AQ47" s="191"/>
      <c r="AR47" s="191"/>
      <c r="AS47" s="191"/>
      <c r="AT47" s="191"/>
      <c r="AU47" s="191"/>
    </row>
    <row r="48" spans="1:47" ht="30" hidden="1" customHeight="1" thickBot="1">
      <c r="A48" s="923"/>
      <c r="B48" s="927"/>
      <c r="C48" s="928"/>
      <c r="D48" s="929"/>
      <c r="E48" s="920"/>
      <c r="F48" s="921"/>
      <c r="G48" s="930"/>
      <c r="H48" s="932"/>
      <c r="I48" s="914"/>
      <c r="J48" s="915"/>
      <c r="K48" s="915"/>
      <c r="L48" s="898"/>
      <c r="M48" s="191"/>
      <c r="N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  <c r="AA48" s="191"/>
      <c r="AB48" s="191"/>
      <c r="AC48" s="191"/>
      <c r="AD48" s="191"/>
      <c r="AE48" s="191"/>
      <c r="AF48" s="191"/>
      <c r="AG48" s="191"/>
      <c r="AH48" s="191"/>
      <c r="AI48" s="191"/>
      <c r="AJ48" s="191"/>
      <c r="AK48" s="191"/>
      <c r="AL48" s="191"/>
      <c r="AM48" s="191"/>
      <c r="AN48" s="191"/>
      <c r="AO48" s="191"/>
      <c r="AP48" s="191"/>
      <c r="AQ48" s="191"/>
      <c r="AR48" s="191"/>
      <c r="AS48" s="191"/>
      <c r="AT48" s="191"/>
      <c r="AU48" s="191"/>
    </row>
    <row r="49" spans="1:47" s="231" customFormat="1" ht="16.5" thickBot="1">
      <c r="A49" s="220"/>
      <c r="B49" s="936" t="s">
        <v>257</v>
      </c>
      <c r="C49" s="937"/>
      <c r="D49" s="938"/>
      <c r="E49" s="939"/>
      <c r="F49" s="940"/>
      <c r="G49" s="940"/>
      <c r="H49" s="941"/>
      <c r="I49" s="939"/>
      <c r="J49" s="940"/>
      <c r="K49" s="941"/>
      <c r="L49" s="230">
        <f>L13+L28/13.22424788</f>
        <v>430.52346486714634</v>
      </c>
      <c r="M49" s="191"/>
      <c r="N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191"/>
      <c r="AD49" s="191"/>
      <c r="AE49" s="191"/>
      <c r="AF49" s="191"/>
      <c r="AG49" s="191"/>
      <c r="AH49" s="191"/>
      <c r="AI49" s="191"/>
      <c r="AJ49" s="191"/>
      <c r="AK49" s="191"/>
      <c r="AL49" s="191"/>
      <c r="AM49" s="191"/>
      <c r="AN49" s="191"/>
      <c r="AO49" s="191"/>
      <c r="AP49" s="191"/>
      <c r="AQ49" s="191"/>
      <c r="AR49" s="191"/>
      <c r="AS49" s="191"/>
      <c r="AT49" s="191"/>
      <c r="AU49" s="191"/>
    </row>
    <row r="50" spans="1:47" s="222" customFormat="1" ht="36" customHeight="1" thickBot="1">
      <c r="A50" s="199">
        <v>4</v>
      </c>
      <c r="B50" s="936" t="s">
        <v>258</v>
      </c>
      <c r="C50" s="937"/>
      <c r="D50" s="938"/>
      <c r="E50" s="936" t="s">
        <v>259</v>
      </c>
      <c r="F50" s="937"/>
      <c r="G50" s="937"/>
      <c r="H50" s="938"/>
      <c r="I50" s="942">
        <v>2.5099999999999998</v>
      </c>
      <c r="J50" s="943"/>
      <c r="K50" s="944"/>
      <c r="L50" s="232">
        <f>L49*I50</f>
        <v>1080.6138968165371</v>
      </c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1"/>
    </row>
    <row r="51" spans="1:47" s="231" customFormat="1" ht="16.5" thickBot="1">
      <c r="A51" s="223">
        <v>6</v>
      </c>
      <c r="B51" s="933" t="s">
        <v>264</v>
      </c>
      <c r="C51" s="933"/>
      <c r="D51" s="933"/>
      <c r="E51" s="934" t="s">
        <v>261</v>
      </c>
      <c r="F51" s="934"/>
      <c r="G51" s="934"/>
      <c r="H51" s="934"/>
      <c r="I51" s="935">
        <v>5.4</v>
      </c>
      <c r="J51" s="935"/>
      <c r="K51" s="935"/>
      <c r="L51" s="233">
        <f>L50*I51</f>
        <v>5835.3150428093013</v>
      </c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  <c r="AA51" s="191"/>
      <c r="AB51" s="191"/>
      <c r="AC51" s="191"/>
      <c r="AD51" s="191"/>
      <c r="AE51" s="191"/>
      <c r="AF51" s="191"/>
      <c r="AG51" s="191"/>
      <c r="AH51" s="191"/>
      <c r="AI51" s="191"/>
      <c r="AJ51" s="191"/>
      <c r="AK51" s="191"/>
      <c r="AL51" s="191"/>
      <c r="AM51" s="191"/>
      <c r="AN51" s="191"/>
      <c r="AO51" s="191"/>
      <c r="AP51" s="191"/>
      <c r="AQ51" s="191"/>
      <c r="AR51" s="191"/>
      <c r="AS51" s="191"/>
      <c r="AT51" s="191"/>
      <c r="AU51" s="191"/>
    </row>
    <row r="52" spans="1:47" s="229" customFormat="1" ht="36" customHeight="1">
      <c r="A52" s="224"/>
      <c r="B52" s="225"/>
      <c r="C52" s="225"/>
      <c r="D52" s="225"/>
      <c r="E52" s="225"/>
      <c r="F52" s="225"/>
      <c r="G52" s="225"/>
      <c r="H52" s="225"/>
      <c r="I52" s="226"/>
      <c r="J52" s="226"/>
      <c r="K52" s="226"/>
      <c r="L52" s="227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228"/>
      <c r="AA52" s="228"/>
      <c r="AB52" s="228"/>
      <c r="AC52" s="228"/>
      <c r="AD52" s="228"/>
      <c r="AE52" s="228"/>
      <c r="AF52" s="228"/>
      <c r="AG52" s="228"/>
      <c r="AH52" s="228"/>
      <c r="AI52" s="228"/>
      <c r="AJ52" s="228"/>
      <c r="AK52" s="228"/>
      <c r="AL52" s="228"/>
      <c r="AM52" s="228"/>
      <c r="AN52" s="228"/>
      <c r="AO52" s="228"/>
      <c r="AP52" s="228"/>
      <c r="AQ52" s="228"/>
      <c r="AR52" s="228"/>
      <c r="AS52" s="228"/>
      <c r="AT52" s="228"/>
      <c r="AU52" s="228"/>
    </row>
    <row r="53" spans="1:47">
      <c r="A53" s="191"/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  <c r="AA53" s="191"/>
      <c r="AB53" s="191"/>
      <c r="AC53" s="191"/>
      <c r="AD53" s="191"/>
      <c r="AE53" s="191"/>
      <c r="AF53" s="191"/>
      <c r="AG53" s="191"/>
      <c r="AH53" s="191"/>
      <c r="AI53" s="191"/>
      <c r="AJ53" s="191"/>
      <c r="AK53" s="191"/>
      <c r="AL53" s="191"/>
      <c r="AM53" s="191"/>
      <c r="AN53" s="191"/>
      <c r="AO53" s="191"/>
      <c r="AP53" s="191"/>
      <c r="AQ53" s="191"/>
      <c r="AR53" s="191"/>
      <c r="AS53" s="191"/>
      <c r="AT53" s="191"/>
      <c r="AU53" s="191"/>
    </row>
    <row r="54" spans="1:47">
      <c r="A54" s="191"/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191"/>
      <c r="N54" s="191"/>
      <c r="O54" s="191"/>
      <c r="P54" s="191"/>
      <c r="Q54" s="191"/>
      <c r="R54" s="191"/>
      <c r="S54" s="191"/>
      <c r="T54" s="191"/>
      <c r="U54" s="191"/>
      <c r="V54" s="191"/>
      <c r="W54" s="191"/>
      <c r="X54" s="191"/>
      <c r="Y54" s="191"/>
      <c r="Z54" s="191"/>
      <c r="AA54" s="191"/>
      <c r="AB54" s="191"/>
      <c r="AC54" s="191"/>
      <c r="AD54" s="191"/>
      <c r="AE54" s="191"/>
      <c r="AF54" s="191"/>
      <c r="AG54" s="191"/>
      <c r="AH54" s="191"/>
      <c r="AI54" s="191"/>
      <c r="AJ54" s="191"/>
      <c r="AK54" s="191"/>
      <c r="AL54" s="191"/>
      <c r="AM54" s="191"/>
      <c r="AN54" s="191"/>
      <c r="AO54" s="191"/>
      <c r="AP54" s="191"/>
      <c r="AQ54" s="191"/>
      <c r="AR54" s="191"/>
      <c r="AS54" s="191"/>
      <c r="AT54" s="191"/>
      <c r="AU54" s="191"/>
    </row>
    <row r="55" spans="1:47">
      <c r="A55" s="191"/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  <c r="AA55" s="191"/>
      <c r="AB55" s="191"/>
      <c r="AC55" s="191"/>
      <c r="AD55" s="191"/>
      <c r="AE55" s="191"/>
      <c r="AF55" s="191"/>
      <c r="AG55" s="191"/>
      <c r="AH55" s="191"/>
      <c r="AI55" s="191"/>
      <c r="AJ55" s="191"/>
      <c r="AK55" s="191"/>
      <c r="AL55" s="191"/>
      <c r="AM55" s="191"/>
      <c r="AN55" s="191"/>
      <c r="AO55" s="191"/>
      <c r="AP55" s="191"/>
      <c r="AQ55" s="191"/>
      <c r="AR55" s="191"/>
      <c r="AS55" s="191"/>
      <c r="AT55" s="191"/>
      <c r="AU55" s="191"/>
    </row>
    <row r="56" spans="1:47">
      <c r="A56" s="191"/>
      <c r="B56" s="191"/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91"/>
      <c r="N56" s="191"/>
      <c r="O56" s="191"/>
      <c r="P56" s="191"/>
      <c r="Q56" s="191"/>
      <c r="R56" s="191"/>
      <c r="S56" s="191"/>
      <c r="T56" s="191"/>
      <c r="U56" s="191"/>
      <c r="V56" s="191"/>
      <c r="W56" s="191"/>
      <c r="X56" s="191"/>
      <c r="Y56" s="191"/>
      <c r="Z56" s="191"/>
      <c r="AA56" s="191"/>
      <c r="AB56" s="191"/>
      <c r="AC56" s="191"/>
      <c r="AD56" s="191"/>
      <c r="AE56" s="191"/>
      <c r="AF56" s="191"/>
      <c r="AG56" s="191"/>
      <c r="AH56" s="191"/>
      <c r="AI56" s="191"/>
      <c r="AJ56" s="191"/>
      <c r="AK56" s="191"/>
      <c r="AL56" s="191"/>
      <c r="AM56" s="191"/>
      <c r="AN56" s="191"/>
      <c r="AO56" s="191"/>
      <c r="AP56" s="191"/>
      <c r="AQ56" s="191"/>
      <c r="AR56" s="191"/>
      <c r="AS56" s="191"/>
      <c r="AT56" s="191"/>
      <c r="AU56" s="191"/>
    </row>
    <row r="57" spans="1:47">
      <c r="A57" s="191"/>
      <c r="B57" s="191"/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91"/>
      <c r="N57" s="191"/>
      <c r="O57" s="191"/>
      <c r="P57" s="191"/>
      <c r="Q57" s="191"/>
      <c r="R57" s="191"/>
      <c r="S57" s="191"/>
      <c r="T57" s="191"/>
      <c r="U57" s="191"/>
      <c r="V57" s="191"/>
      <c r="W57" s="191"/>
      <c r="X57" s="191"/>
      <c r="Y57" s="191"/>
      <c r="Z57" s="191"/>
      <c r="AA57" s="191"/>
      <c r="AB57" s="191"/>
      <c r="AC57" s="191"/>
      <c r="AD57" s="191"/>
      <c r="AE57" s="191"/>
      <c r="AF57" s="191"/>
      <c r="AG57" s="191"/>
      <c r="AH57" s="191"/>
      <c r="AI57" s="191"/>
      <c r="AJ57" s="191"/>
      <c r="AK57" s="191"/>
      <c r="AL57" s="191"/>
      <c r="AM57" s="191"/>
      <c r="AN57" s="191"/>
      <c r="AO57" s="191"/>
      <c r="AP57" s="191"/>
      <c r="AQ57" s="191"/>
      <c r="AR57" s="191"/>
      <c r="AS57" s="191"/>
      <c r="AT57" s="191"/>
      <c r="AU57" s="191"/>
    </row>
    <row r="58" spans="1:47">
      <c r="A58" s="191"/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L58" s="191"/>
      <c r="AM58" s="191"/>
      <c r="AN58" s="191"/>
      <c r="AO58" s="191"/>
      <c r="AP58" s="191"/>
      <c r="AQ58" s="191"/>
      <c r="AR58" s="191"/>
      <c r="AS58" s="191"/>
      <c r="AT58" s="191"/>
      <c r="AU58" s="191"/>
    </row>
    <row r="59" spans="1:47">
      <c r="A59" s="191"/>
      <c r="B59" s="191"/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191"/>
      <c r="AC59" s="191"/>
      <c r="AD59" s="191"/>
      <c r="AE59" s="191"/>
      <c r="AF59" s="191"/>
      <c r="AG59" s="191"/>
      <c r="AH59" s="191"/>
      <c r="AI59" s="191"/>
      <c r="AJ59" s="191"/>
      <c r="AK59" s="191"/>
      <c r="AL59" s="191"/>
      <c r="AM59" s="191"/>
      <c r="AN59" s="191"/>
      <c r="AO59" s="191"/>
      <c r="AP59" s="191"/>
      <c r="AQ59" s="191"/>
      <c r="AR59" s="191"/>
      <c r="AS59" s="191"/>
      <c r="AT59" s="191"/>
      <c r="AU59" s="191"/>
    </row>
    <row r="60" spans="1:47">
      <c r="A60" s="191"/>
      <c r="B60" s="191"/>
      <c r="C60" s="191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  <c r="AA60" s="191"/>
      <c r="AB60" s="191"/>
      <c r="AC60" s="191"/>
      <c r="AD60" s="191"/>
      <c r="AE60" s="191"/>
      <c r="AF60" s="191"/>
      <c r="AG60" s="191"/>
      <c r="AH60" s="191"/>
      <c r="AI60" s="191"/>
      <c r="AJ60" s="191"/>
      <c r="AK60" s="191"/>
      <c r="AL60" s="191"/>
      <c r="AM60" s="191"/>
      <c r="AN60" s="191"/>
      <c r="AO60" s="191"/>
      <c r="AP60" s="191"/>
      <c r="AQ60" s="191"/>
      <c r="AR60" s="191"/>
      <c r="AS60" s="191"/>
      <c r="AT60" s="191"/>
      <c r="AU60" s="191"/>
    </row>
    <row r="61" spans="1:47">
      <c r="A61" s="191"/>
      <c r="B61" s="191"/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  <c r="AA61" s="191"/>
      <c r="AB61" s="191"/>
      <c r="AC61" s="191"/>
      <c r="AD61" s="191"/>
      <c r="AE61" s="191"/>
      <c r="AF61" s="191"/>
      <c r="AG61" s="191"/>
      <c r="AH61" s="191"/>
      <c r="AI61" s="191"/>
      <c r="AJ61" s="191"/>
      <c r="AK61" s="191"/>
      <c r="AL61" s="191"/>
      <c r="AM61" s="191"/>
      <c r="AN61" s="191"/>
      <c r="AO61" s="191"/>
      <c r="AP61" s="191"/>
      <c r="AQ61" s="191"/>
      <c r="AR61" s="191"/>
      <c r="AS61" s="191"/>
      <c r="AT61" s="191"/>
      <c r="AU61" s="191"/>
    </row>
    <row r="62" spans="1:47">
      <c r="A62" s="191"/>
      <c r="B62" s="191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191"/>
      <c r="AA62" s="191"/>
      <c r="AB62" s="191"/>
      <c r="AC62" s="191"/>
      <c r="AD62" s="191"/>
      <c r="AE62" s="191"/>
      <c r="AF62" s="191"/>
      <c r="AG62" s="191"/>
      <c r="AH62" s="191"/>
      <c r="AI62" s="191"/>
      <c r="AJ62" s="191"/>
      <c r="AK62" s="191"/>
      <c r="AL62" s="191"/>
      <c r="AM62" s="191"/>
      <c r="AN62" s="191"/>
      <c r="AO62" s="191"/>
      <c r="AP62" s="191"/>
      <c r="AQ62" s="191"/>
      <c r="AR62" s="191"/>
      <c r="AS62" s="191"/>
      <c r="AT62" s="191"/>
      <c r="AU62" s="191"/>
    </row>
    <row r="63" spans="1:47">
      <c r="A63" s="191"/>
      <c r="B63" s="191"/>
      <c r="C63" s="191"/>
      <c r="D63" s="191"/>
      <c r="E63" s="191"/>
      <c r="F63" s="191"/>
      <c r="G63" s="1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1"/>
      <c r="U63" s="191"/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1"/>
      <c r="AK63" s="191"/>
      <c r="AL63" s="191"/>
      <c r="AM63" s="191"/>
      <c r="AN63" s="191"/>
      <c r="AO63" s="191"/>
      <c r="AP63" s="191"/>
      <c r="AQ63" s="191"/>
      <c r="AR63" s="191"/>
      <c r="AS63" s="191"/>
      <c r="AT63" s="191"/>
      <c r="AU63" s="191"/>
    </row>
    <row r="64" spans="1:47">
      <c r="A64" s="191"/>
      <c r="B64" s="191"/>
      <c r="C64" s="191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N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  <c r="AA64" s="191"/>
      <c r="AB64" s="191"/>
      <c r="AC64" s="191"/>
      <c r="AD64" s="191"/>
      <c r="AE64" s="191"/>
      <c r="AF64" s="191"/>
      <c r="AG64" s="191"/>
      <c r="AH64" s="191"/>
      <c r="AI64" s="191"/>
      <c r="AJ64" s="191"/>
      <c r="AK64" s="191"/>
      <c r="AL64" s="191"/>
      <c r="AM64" s="191"/>
      <c r="AN64" s="191"/>
      <c r="AO64" s="191"/>
      <c r="AP64" s="191"/>
      <c r="AQ64" s="191"/>
      <c r="AR64" s="191"/>
      <c r="AS64" s="191"/>
      <c r="AT64" s="191"/>
      <c r="AU64" s="191"/>
    </row>
    <row r="65" spans="1:47">
      <c r="A65" s="191"/>
      <c r="B65" s="191"/>
      <c r="C65" s="191"/>
      <c r="D65" s="191"/>
      <c r="E65" s="191"/>
      <c r="F65" s="191"/>
      <c r="G65" s="191"/>
      <c r="H65" s="191"/>
      <c r="I65" s="191"/>
      <c r="J65" s="191"/>
      <c r="K65" s="191"/>
      <c r="L65" s="191"/>
      <c r="M65" s="191"/>
      <c r="N65" s="191"/>
      <c r="O65" s="191"/>
      <c r="P65" s="191"/>
      <c r="Q65" s="191"/>
      <c r="R65" s="191"/>
      <c r="S65" s="191"/>
      <c r="T65" s="191"/>
      <c r="U65" s="191"/>
      <c r="V65" s="191"/>
      <c r="W65" s="191"/>
      <c r="X65" s="191"/>
      <c r="Y65" s="191"/>
      <c r="Z65" s="191"/>
      <c r="AA65" s="191"/>
      <c r="AB65" s="191"/>
      <c r="AC65" s="191"/>
      <c r="AD65" s="191"/>
      <c r="AE65" s="191"/>
      <c r="AF65" s="191"/>
      <c r="AG65" s="191"/>
      <c r="AH65" s="191"/>
      <c r="AI65" s="191"/>
      <c r="AJ65" s="191"/>
      <c r="AK65" s="191"/>
      <c r="AL65" s="191"/>
      <c r="AM65" s="191"/>
      <c r="AN65" s="191"/>
      <c r="AO65" s="191"/>
      <c r="AP65" s="191"/>
      <c r="AQ65" s="191"/>
      <c r="AR65" s="191"/>
      <c r="AS65" s="191"/>
      <c r="AT65" s="191"/>
      <c r="AU65" s="191"/>
    </row>
    <row r="66" spans="1:47">
      <c r="A66" s="191"/>
      <c r="B66" s="191"/>
      <c r="C66" s="191"/>
      <c r="D66" s="191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191"/>
      <c r="S66" s="191"/>
      <c r="T66" s="191"/>
      <c r="U66" s="191"/>
      <c r="V66" s="191"/>
      <c r="W66" s="191"/>
      <c r="X66" s="191"/>
      <c r="Y66" s="191"/>
      <c r="Z66" s="191"/>
      <c r="AA66" s="191"/>
      <c r="AB66" s="191"/>
      <c r="AC66" s="191"/>
      <c r="AD66" s="191"/>
      <c r="AE66" s="191"/>
      <c r="AF66" s="191"/>
      <c r="AG66" s="191"/>
      <c r="AH66" s="191"/>
      <c r="AI66" s="191"/>
      <c r="AJ66" s="191"/>
      <c r="AK66" s="191"/>
      <c r="AL66" s="191"/>
      <c r="AM66" s="191"/>
      <c r="AN66" s="191"/>
      <c r="AO66" s="191"/>
      <c r="AP66" s="191"/>
      <c r="AQ66" s="191"/>
      <c r="AR66" s="191"/>
      <c r="AS66" s="191"/>
      <c r="AT66" s="191"/>
      <c r="AU66" s="191"/>
    </row>
    <row r="67" spans="1:47">
      <c r="A67" s="191"/>
      <c r="B67" s="191"/>
      <c r="C67" s="191"/>
      <c r="D67" s="191"/>
      <c r="E67" s="191"/>
      <c r="F67" s="191"/>
      <c r="G67" s="191"/>
      <c r="H67" s="191"/>
      <c r="I67" s="191"/>
      <c r="J67" s="191"/>
      <c r="K67" s="191"/>
      <c r="L67" s="191"/>
      <c r="M67" s="191"/>
      <c r="N67" s="191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91"/>
      <c r="AA67" s="191"/>
      <c r="AB67" s="191"/>
      <c r="AC67" s="191"/>
      <c r="AD67" s="191"/>
      <c r="AE67" s="191"/>
      <c r="AF67" s="191"/>
      <c r="AG67" s="191"/>
      <c r="AH67" s="191"/>
      <c r="AI67" s="191"/>
      <c r="AJ67" s="191"/>
      <c r="AK67" s="191"/>
      <c r="AL67" s="191"/>
      <c r="AM67" s="191"/>
      <c r="AN67" s="191"/>
      <c r="AO67" s="191"/>
      <c r="AP67" s="191"/>
      <c r="AQ67" s="191"/>
      <c r="AR67" s="191"/>
      <c r="AS67" s="191"/>
      <c r="AT67" s="191"/>
      <c r="AU67" s="191"/>
    </row>
    <row r="68" spans="1:47">
      <c r="A68" s="191"/>
      <c r="B68" s="191"/>
      <c r="C68" s="191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191"/>
      <c r="S68" s="191"/>
      <c r="T68" s="191"/>
      <c r="U68" s="191"/>
      <c r="V68" s="191"/>
      <c r="W68" s="191"/>
      <c r="X68" s="191"/>
      <c r="Y68" s="191"/>
      <c r="Z68" s="191"/>
      <c r="AA68" s="191"/>
      <c r="AB68" s="191"/>
      <c r="AC68" s="191"/>
      <c r="AD68" s="191"/>
      <c r="AE68" s="191"/>
      <c r="AF68" s="191"/>
      <c r="AG68" s="191"/>
      <c r="AH68" s="191"/>
      <c r="AI68" s="191"/>
      <c r="AJ68" s="191"/>
      <c r="AK68" s="191"/>
      <c r="AL68" s="191"/>
      <c r="AM68" s="191"/>
      <c r="AN68" s="191"/>
      <c r="AO68" s="191"/>
      <c r="AP68" s="191"/>
      <c r="AQ68" s="191"/>
      <c r="AR68" s="191"/>
      <c r="AS68" s="191"/>
      <c r="AT68" s="191"/>
      <c r="AU68" s="191"/>
    </row>
    <row r="69" spans="1:47">
      <c r="A69" s="191"/>
      <c r="B69" s="191"/>
      <c r="C69" s="191"/>
      <c r="D69" s="191"/>
      <c r="E69" s="191"/>
      <c r="F69" s="191"/>
      <c r="G69" s="191"/>
      <c r="H69" s="191"/>
      <c r="I69" s="191"/>
      <c r="J69" s="191"/>
      <c r="K69" s="191"/>
      <c r="L69" s="191"/>
      <c r="M69" s="191"/>
      <c r="N69" s="191"/>
      <c r="O69" s="191"/>
      <c r="P69" s="191"/>
      <c r="Q69" s="191"/>
      <c r="R69" s="191"/>
      <c r="S69" s="191"/>
      <c r="T69" s="191"/>
      <c r="U69" s="191"/>
      <c r="V69" s="191"/>
      <c r="W69" s="191"/>
      <c r="X69" s="191"/>
      <c r="Y69" s="191"/>
      <c r="Z69" s="191"/>
      <c r="AA69" s="191"/>
      <c r="AB69" s="191"/>
      <c r="AC69" s="191"/>
      <c r="AD69" s="191"/>
      <c r="AE69" s="191"/>
      <c r="AF69" s="191"/>
      <c r="AG69" s="191"/>
      <c r="AH69" s="191"/>
      <c r="AI69" s="191"/>
      <c r="AJ69" s="191"/>
      <c r="AK69" s="191"/>
      <c r="AL69" s="191"/>
      <c r="AM69" s="191"/>
      <c r="AN69" s="191"/>
      <c r="AO69" s="191"/>
      <c r="AP69" s="191"/>
      <c r="AQ69" s="191"/>
      <c r="AR69" s="191"/>
      <c r="AS69" s="191"/>
      <c r="AT69" s="191"/>
      <c r="AU69" s="191"/>
    </row>
    <row r="70" spans="1:47">
      <c r="A70" s="191"/>
      <c r="B70" s="191"/>
      <c r="C70" s="191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191"/>
      <c r="S70" s="191"/>
      <c r="T70" s="191"/>
      <c r="U70" s="191"/>
      <c r="V70" s="191"/>
      <c r="W70" s="191"/>
      <c r="X70" s="191"/>
      <c r="Y70" s="191"/>
      <c r="Z70" s="191"/>
      <c r="AA70" s="191"/>
      <c r="AB70" s="191"/>
      <c r="AC70" s="191"/>
      <c r="AD70" s="191"/>
      <c r="AE70" s="191"/>
      <c r="AF70" s="191"/>
      <c r="AG70" s="191"/>
      <c r="AH70" s="191"/>
      <c r="AI70" s="191"/>
      <c r="AJ70" s="191"/>
      <c r="AK70" s="191"/>
      <c r="AL70" s="191"/>
      <c r="AM70" s="191"/>
      <c r="AN70" s="191"/>
      <c r="AO70" s="191"/>
      <c r="AP70" s="191"/>
      <c r="AQ70" s="191"/>
      <c r="AR70" s="191"/>
      <c r="AS70" s="191"/>
      <c r="AT70" s="191"/>
      <c r="AU70" s="191"/>
    </row>
    <row r="71" spans="1:47">
      <c r="A71" s="191"/>
      <c r="B71" s="191"/>
      <c r="C71" s="191"/>
      <c r="D71" s="191"/>
      <c r="E71" s="191"/>
      <c r="F71" s="191"/>
      <c r="G71" s="191"/>
      <c r="H71" s="191"/>
      <c r="I71" s="191"/>
      <c r="J71" s="191"/>
      <c r="K71" s="191"/>
      <c r="L71" s="191"/>
      <c r="M71" s="191"/>
      <c r="N71" s="191"/>
      <c r="O71" s="191"/>
      <c r="P71" s="191"/>
      <c r="Q71" s="191"/>
      <c r="R71" s="191"/>
      <c r="S71" s="191"/>
      <c r="T71" s="191"/>
      <c r="U71" s="191"/>
      <c r="V71" s="191"/>
      <c r="W71" s="191"/>
      <c r="X71" s="191"/>
      <c r="Y71" s="191"/>
      <c r="Z71" s="191"/>
      <c r="AA71" s="191"/>
      <c r="AB71" s="191"/>
      <c r="AC71" s="191"/>
      <c r="AD71" s="191"/>
      <c r="AE71" s="191"/>
      <c r="AF71" s="191"/>
      <c r="AG71" s="191"/>
      <c r="AH71" s="191"/>
      <c r="AI71" s="191"/>
      <c r="AJ71" s="191"/>
      <c r="AK71" s="191"/>
      <c r="AL71" s="191"/>
      <c r="AM71" s="191"/>
      <c r="AN71" s="191"/>
      <c r="AO71" s="191"/>
      <c r="AP71" s="191"/>
      <c r="AQ71" s="191"/>
      <c r="AR71" s="191"/>
      <c r="AS71" s="191"/>
      <c r="AT71" s="191"/>
      <c r="AU71" s="191"/>
    </row>
    <row r="72" spans="1:47">
      <c r="A72" s="191"/>
      <c r="B72" s="191"/>
      <c r="C72" s="191"/>
      <c r="D72" s="191"/>
      <c r="E72" s="191"/>
      <c r="F72" s="19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191"/>
      <c r="S72" s="191"/>
      <c r="T72" s="191"/>
      <c r="U72" s="191"/>
      <c r="V72" s="191"/>
      <c r="W72" s="191"/>
      <c r="X72" s="191"/>
      <c r="Y72" s="191"/>
      <c r="Z72" s="191"/>
      <c r="AA72" s="191"/>
      <c r="AB72" s="191"/>
      <c r="AC72" s="191"/>
      <c r="AD72" s="191"/>
      <c r="AE72" s="191"/>
      <c r="AF72" s="191"/>
      <c r="AG72" s="191"/>
      <c r="AH72" s="191"/>
      <c r="AI72" s="191"/>
      <c r="AJ72" s="191"/>
      <c r="AK72" s="191"/>
      <c r="AL72" s="191"/>
      <c r="AM72" s="191"/>
      <c r="AN72" s="191"/>
      <c r="AO72" s="191"/>
      <c r="AP72" s="191"/>
      <c r="AQ72" s="191"/>
      <c r="AR72" s="191"/>
      <c r="AS72" s="191"/>
      <c r="AT72" s="191"/>
      <c r="AU72" s="191"/>
    </row>
    <row r="73" spans="1:47">
      <c r="A73" s="191"/>
      <c r="B73" s="191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191"/>
      <c r="S73" s="191"/>
      <c r="T73" s="191"/>
      <c r="U73" s="191"/>
      <c r="V73" s="191"/>
      <c r="W73" s="191"/>
      <c r="X73" s="191"/>
      <c r="Y73" s="191"/>
      <c r="Z73" s="191"/>
      <c r="AA73" s="191"/>
      <c r="AB73" s="191"/>
      <c r="AC73" s="191"/>
      <c r="AD73" s="191"/>
      <c r="AE73" s="191"/>
      <c r="AF73" s="191"/>
      <c r="AG73" s="191"/>
      <c r="AH73" s="191"/>
      <c r="AI73" s="191"/>
      <c r="AJ73" s="191"/>
      <c r="AK73" s="191"/>
      <c r="AL73" s="191"/>
      <c r="AM73" s="191"/>
      <c r="AN73" s="191"/>
      <c r="AO73" s="191"/>
      <c r="AP73" s="191"/>
      <c r="AQ73" s="191"/>
      <c r="AR73" s="191"/>
      <c r="AS73" s="191"/>
      <c r="AT73" s="191"/>
      <c r="AU73" s="191"/>
    </row>
    <row r="74" spans="1:47">
      <c r="A74" s="191"/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191"/>
      <c r="S74" s="191"/>
      <c r="T74" s="191"/>
      <c r="U74" s="191"/>
      <c r="V74" s="191"/>
      <c r="W74" s="191"/>
      <c r="X74" s="191"/>
      <c r="Y74" s="191"/>
      <c r="Z74" s="191"/>
      <c r="AA74" s="191"/>
      <c r="AB74" s="191"/>
      <c r="AC74" s="191"/>
      <c r="AD74" s="191"/>
      <c r="AE74" s="191"/>
      <c r="AF74" s="191"/>
      <c r="AG74" s="191"/>
      <c r="AH74" s="191"/>
      <c r="AI74" s="191"/>
      <c r="AJ74" s="191"/>
      <c r="AK74" s="191"/>
      <c r="AL74" s="191"/>
      <c r="AM74" s="191"/>
      <c r="AN74" s="191"/>
      <c r="AO74" s="191"/>
      <c r="AP74" s="191"/>
      <c r="AQ74" s="191"/>
      <c r="AR74" s="191"/>
      <c r="AS74" s="191"/>
      <c r="AT74" s="191"/>
      <c r="AU74" s="191"/>
    </row>
    <row r="75" spans="1:47">
      <c r="A75" s="191"/>
      <c r="B75" s="191"/>
      <c r="C75" s="191"/>
      <c r="D75" s="191"/>
      <c r="E75" s="191"/>
      <c r="F75" s="191"/>
      <c r="G75" s="191"/>
      <c r="H75" s="191"/>
      <c r="I75" s="191"/>
      <c r="J75" s="191"/>
      <c r="K75" s="191"/>
      <c r="L75" s="191"/>
      <c r="M75" s="191"/>
      <c r="N75" s="191"/>
      <c r="O75" s="191"/>
      <c r="P75" s="191"/>
      <c r="Q75" s="191"/>
      <c r="R75" s="191"/>
      <c r="S75" s="191"/>
      <c r="T75" s="191"/>
      <c r="U75" s="191"/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1"/>
      <c r="AK75" s="191"/>
      <c r="AL75" s="191"/>
      <c r="AM75" s="191"/>
      <c r="AN75" s="191"/>
      <c r="AO75" s="191"/>
      <c r="AP75" s="191"/>
      <c r="AQ75" s="191"/>
      <c r="AR75" s="191"/>
      <c r="AS75" s="191"/>
      <c r="AT75" s="191"/>
      <c r="AU75" s="191"/>
    </row>
  </sheetData>
  <mergeCells count="44">
    <mergeCell ref="B51:D51"/>
    <mergeCell ref="E51:H51"/>
    <mergeCell ref="I51:K51"/>
    <mergeCell ref="B49:D49"/>
    <mergeCell ref="E49:H49"/>
    <mergeCell ref="I49:K49"/>
    <mergeCell ref="B50:D50"/>
    <mergeCell ref="E50:H50"/>
    <mergeCell ref="I50:K50"/>
    <mergeCell ref="A47:A48"/>
    <mergeCell ref="B47:D48"/>
    <mergeCell ref="E47:G48"/>
    <mergeCell ref="H47:H48"/>
    <mergeCell ref="I47:K48"/>
    <mergeCell ref="L47:L48"/>
    <mergeCell ref="E20:G21"/>
    <mergeCell ref="B21:D27"/>
    <mergeCell ref="B28:D30"/>
    <mergeCell ref="E28:H46"/>
    <mergeCell ref="I28:K46"/>
    <mergeCell ref="L28:L46"/>
    <mergeCell ref="B31:D35"/>
    <mergeCell ref="B36:D42"/>
    <mergeCell ref="B43:D46"/>
    <mergeCell ref="A13:A27"/>
    <mergeCell ref="B13:D14"/>
    <mergeCell ref="E13:G15"/>
    <mergeCell ref="I13:K27"/>
    <mergeCell ref="L13:L27"/>
    <mergeCell ref="B15:D17"/>
    <mergeCell ref="E16:G16"/>
    <mergeCell ref="E17:G17"/>
    <mergeCell ref="B18:D20"/>
    <mergeCell ref="E18:G18"/>
    <mergeCell ref="B4:D4"/>
    <mergeCell ref="B8:L8"/>
    <mergeCell ref="A9:L9"/>
    <mergeCell ref="B10:L10"/>
    <mergeCell ref="A11:A12"/>
    <mergeCell ref="B11:D12"/>
    <mergeCell ref="E11:H11"/>
    <mergeCell ref="I11:K12"/>
    <mergeCell ref="L11:L12"/>
    <mergeCell ref="E12:G12"/>
  </mergeCells>
  <pageMargins left="0.70866141732283472" right="0.39370078740157483" top="0.74803149606299213" bottom="0.74803149606299213" header="0.31496062992125984" footer="0.31496062992125984"/>
  <pageSetup paperSize="9" scale="63" firstPageNumber="12" orientation="portrait" useFirstPageNumber="1" r:id="rId1"/>
  <headerFoot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view="pageBreakPreview" zoomScaleNormal="55" zoomScaleSheetLayoutView="100" workbookViewId="0">
      <selection activeCell="L14" sqref="L14"/>
    </sheetView>
  </sheetViews>
  <sheetFormatPr defaultRowHeight="15"/>
  <cols>
    <col min="1" max="1" width="5.7109375" style="284" customWidth="1"/>
    <col min="2" max="2" width="19.42578125" style="284" customWidth="1"/>
    <col min="3" max="3" width="33.7109375" style="284" customWidth="1"/>
    <col min="4" max="4" width="14.7109375" style="284" customWidth="1"/>
    <col min="5" max="5" width="12.5703125" style="284" customWidth="1"/>
    <col min="6" max="6" width="9.140625" style="284"/>
    <col min="7" max="7" width="11.42578125" style="284" customWidth="1"/>
    <col min="8" max="11" width="8.42578125" style="284" customWidth="1"/>
    <col min="12" max="12" width="12.5703125" style="284" customWidth="1"/>
    <col min="13" max="256" width="9.140625" style="284"/>
    <col min="257" max="257" width="5.7109375" style="284" customWidth="1"/>
    <col min="258" max="258" width="19.42578125" style="284" customWidth="1"/>
    <col min="259" max="259" width="33.7109375" style="284" customWidth="1"/>
    <col min="260" max="260" width="14.7109375" style="284" customWidth="1"/>
    <col min="261" max="261" width="12.5703125" style="284" customWidth="1"/>
    <col min="262" max="262" width="9.140625" style="284"/>
    <col min="263" max="263" width="11.42578125" style="284" customWidth="1"/>
    <col min="264" max="267" width="8.42578125" style="284" customWidth="1"/>
    <col min="268" max="268" width="12.5703125" style="284" customWidth="1"/>
    <col min="269" max="512" width="9.140625" style="284"/>
    <col min="513" max="513" width="5.7109375" style="284" customWidth="1"/>
    <col min="514" max="514" width="19.42578125" style="284" customWidth="1"/>
    <col min="515" max="515" width="33.7109375" style="284" customWidth="1"/>
    <col min="516" max="516" width="14.7109375" style="284" customWidth="1"/>
    <col min="517" max="517" width="12.5703125" style="284" customWidth="1"/>
    <col min="518" max="518" width="9.140625" style="284"/>
    <col min="519" max="519" width="11.42578125" style="284" customWidth="1"/>
    <col min="520" max="523" width="8.42578125" style="284" customWidth="1"/>
    <col min="524" max="524" width="12.5703125" style="284" customWidth="1"/>
    <col min="525" max="768" width="9.140625" style="284"/>
    <col min="769" max="769" width="5.7109375" style="284" customWidth="1"/>
    <col min="770" max="770" width="19.42578125" style="284" customWidth="1"/>
    <col min="771" max="771" width="33.7109375" style="284" customWidth="1"/>
    <col min="772" max="772" width="14.7109375" style="284" customWidth="1"/>
    <col min="773" max="773" width="12.5703125" style="284" customWidth="1"/>
    <col min="774" max="774" width="9.140625" style="284"/>
    <col min="775" max="775" width="11.42578125" style="284" customWidth="1"/>
    <col min="776" max="779" width="8.42578125" style="284" customWidth="1"/>
    <col min="780" max="780" width="12.5703125" style="284" customWidth="1"/>
    <col min="781" max="1024" width="9.140625" style="284"/>
    <col min="1025" max="1025" width="5.7109375" style="284" customWidth="1"/>
    <col min="1026" max="1026" width="19.42578125" style="284" customWidth="1"/>
    <col min="1027" max="1027" width="33.7109375" style="284" customWidth="1"/>
    <col min="1028" max="1028" width="14.7109375" style="284" customWidth="1"/>
    <col min="1029" max="1029" width="12.5703125" style="284" customWidth="1"/>
    <col min="1030" max="1030" width="9.140625" style="284"/>
    <col min="1031" max="1031" width="11.42578125" style="284" customWidth="1"/>
    <col min="1032" max="1035" width="8.42578125" style="284" customWidth="1"/>
    <col min="1036" max="1036" width="12.5703125" style="284" customWidth="1"/>
    <col min="1037" max="1280" width="9.140625" style="284"/>
    <col min="1281" max="1281" width="5.7109375" style="284" customWidth="1"/>
    <col min="1282" max="1282" width="19.42578125" style="284" customWidth="1"/>
    <col min="1283" max="1283" width="33.7109375" style="284" customWidth="1"/>
    <col min="1284" max="1284" width="14.7109375" style="284" customWidth="1"/>
    <col min="1285" max="1285" width="12.5703125" style="284" customWidth="1"/>
    <col min="1286" max="1286" width="9.140625" style="284"/>
    <col min="1287" max="1287" width="11.42578125" style="284" customWidth="1"/>
    <col min="1288" max="1291" width="8.42578125" style="284" customWidth="1"/>
    <col min="1292" max="1292" width="12.5703125" style="284" customWidth="1"/>
    <col min="1293" max="1536" width="9.140625" style="284"/>
    <col min="1537" max="1537" width="5.7109375" style="284" customWidth="1"/>
    <col min="1538" max="1538" width="19.42578125" style="284" customWidth="1"/>
    <col min="1539" max="1539" width="33.7109375" style="284" customWidth="1"/>
    <col min="1540" max="1540" width="14.7109375" style="284" customWidth="1"/>
    <col min="1541" max="1541" width="12.5703125" style="284" customWidth="1"/>
    <col min="1542" max="1542" width="9.140625" style="284"/>
    <col min="1543" max="1543" width="11.42578125" style="284" customWidth="1"/>
    <col min="1544" max="1547" width="8.42578125" style="284" customWidth="1"/>
    <col min="1548" max="1548" width="12.5703125" style="284" customWidth="1"/>
    <col min="1549" max="1792" width="9.140625" style="284"/>
    <col min="1793" max="1793" width="5.7109375" style="284" customWidth="1"/>
    <col min="1794" max="1794" width="19.42578125" style="284" customWidth="1"/>
    <col min="1795" max="1795" width="33.7109375" style="284" customWidth="1"/>
    <col min="1796" max="1796" width="14.7109375" style="284" customWidth="1"/>
    <col min="1797" max="1797" width="12.5703125" style="284" customWidth="1"/>
    <col min="1798" max="1798" width="9.140625" style="284"/>
    <col min="1799" max="1799" width="11.42578125" style="284" customWidth="1"/>
    <col min="1800" max="1803" width="8.42578125" style="284" customWidth="1"/>
    <col min="1804" max="1804" width="12.5703125" style="284" customWidth="1"/>
    <col min="1805" max="2048" width="9.140625" style="284"/>
    <col min="2049" max="2049" width="5.7109375" style="284" customWidth="1"/>
    <col min="2050" max="2050" width="19.42578125" style="284" customWidth="1"/>
    <col min="2051" max="2051" width="33.7109375" style="284" customWidth="1"/>
    <col min="2052" max="2052" width="14.7109375" style="284" customWidth="1"/>
    <col min="2053" max="2053" width="12.5703125" style="284" customWidth="1"/>
    <col min="2054" max="2054" width="9.140625" style="284"/>
    <col min="2055" max="2055" width="11.42578125" style="284" customWidth="1"/>
    <col min="2056" max="2059" width="8.42578125" style="284" customWidth="1"/>
    <col min="2060" max="2060" width="12.5703125" style="284" customWidth="1"/>
    <col min="2061" max="2304" width="9.140625" style="284"/>
    <col min="2305" max="2305" width="5.7109375" style="284" customWidth="1"/>
    <col min="2306" max="2306" width="19.42578125" style="284" customWidth="1"/>
    <col min="2307" max="2307" width="33.7109375" style="284" customWidth="1"/>
    <col min="2308" max="2308" width="14.7109375" style="284" customWidth="1"/>
    <col min="2309" max="2309" width="12.5703125" style="284" customWidth="1"/>
    <col min="2310" max="2310" width="9.140625" style="284"/>
    <col min="2311" max="2311" width="11.42578125" style="284" customWidth="1"/>
    <col min="2312" max="2315" width="8.42578125" style="284" customWidth="1"/>
    <col min="2316" max="2316" width="12.5703125" style="284" customWidth="1"/>
    <col min="2317" max="2560" width="9.140625" style="284"/>
    <col min="2561" max="2561" width="5.7109375" style="284" customWidth="1"/>
    <col min="2562" max="2562" width="19.42578125" style="284" customWidth="1"/>
    <col min="2563" max="2563" width="33.7109375" style="284" customWidth="1"/>
    <col min="2564" max="2564" width="14.7109375" style="284" customWidth="1"/>
    <col min="2565" max="2565" width="12.5703125" style="284" customWidth="1"/>
    <col min="2566" max="2566" width="9.140625" style="284"/>
    <col min="2567" max="2567" width="11.42578125" style="284" customWidth="1"/>
    <col min="2568" max="2571" width="8.42578125" style="284" customWidth="1"/>
    <col min="2572" max="2572" width="12.5703125" style="284" customWidth="1"/>
    <col min="2573" max="2816" width="9.140625" style="284"/>
    <col min="2817" max="2817" width="5.7109375" style="284" customWidth="1"/>
    <col min="2818" max="2818" width="19.42578125" style="284" customWidth="1"/>
    <col min="2819" max="2819" width="33.7109375" style="284" customWidth="1"/>
    <col min="2820" max="2820" width="14.7109375" style="284" customWidth="1"/>
    <col min="2821" max="2821" width="12.5703125" style="284" customWidth="1"/>
    <col min="2822" max="2822" width="9.140625" style="284"/>
    <col min="2823" max="2823" width="11.42578125" style="284" customWidth="1"/>
    <col min="2824" max="2827" width="8.42578125" style="284" customWidth="1"/>
    <col min="2828" max="2828" width="12.5703125" style="284" customWidth="1"/>
    <col min="2829" max="3072" width="9.140625" style="284"/>
    <col min="3073" max="3073" width="5.7109375" style="284" customWidth="1"/>
    <col min="3074" max="3074" width="19.42578125" style="284" customWidth="1"/>
    <col min="3075" max="3075" width="33.7109375" style="284" customWidth="1"/>
    <col min="3076" max="3076" width="14.7109375" style="284" customWidth="1"/>
    <col min="3077" max="3077" width="12.5703125" style="284" customWidth="1"/>
    <col min="3078" max="3078" width="9.140625" style="284"/>
    <col min="3079" max="3079" width="11.42578125" style="284" customWidth="1"/>
    <col min="3080" max="3083" width="8.42578125" style="284" customWidth="1"/>
    <col min="3084" max="3084" width="12.5703125" style="284" customWidth="1"/>
    <col min="3085" max="3328" width="9.140625" style="284"/>
    <col min="3329" max="3329" width="5.7109375" style="284" customWidth="1"/>
    <col min="3330" max="3330" width="19.42578125" style="284" customWidth="1"/>
    <col min="3331" max="3331" width="33.7109375" style="284" customWidth="1"/>
    <col min="3332" max="3332" width="14.7109375" style="284" customWidth="1"/>
    <col min="3333" max="3333" width="12.5703125" style="284" customWidth="1"/>
    <col min="3334" max="3334" width="9.140625" style="284"/>
    <col min="3335" max="3335" width="11.42578125" style="284" customWidth="1"/>
    <col min="3336" max="3339" width="8.42578125" style="284" customWidth="1"/>
    <col min="3340" max="3340" width="12.5703125" style="284" customWidth="1"/>
    <col min="3341" max="3584" width="9.140625" style="284"/>
    <col min="3585" max="3585" width="5.7109375" style="284" customWidth="1"/>
    <col min="3586" max="3586" width="19.42578125" style="284" customWidth="1"/>
    <col min="3587" max="3587" width="33.7109375" style="284" customWidth="1"/>
    <col min="3588" max="3588" width="14.7109375" style="284" customWidth="1"/>
    <col min="3589" max="3589" width="12.5703125" style="284" customWidth="1"/>
    <col min="3590" max="3590" width="9.140625" style="284"/>
    <col min="3591" max="3591" width="11.42578125" style="284" customWidth="1"/>
    <col min="3592" max="3595" width="8.42578125" style="284" customWidth="1"/>
    <col min="3596" max="3596" width="12.5703125" style="284" customWidth="1"/>
    <col min="3597" max="3840" width="9.140625" style="284"/>
    <col min="3841" max="3841" width="5.7109375" style="284" customWidth="1"/>
    <col min="3842" max="3842" width="19.42578125" style="284" customWidth="1"/>
    <col min="3843" max="3843" width="33.7109375" style="284" customWidth="1"/>
    <col min="3844" max="3844" width="14.7109375" style="284" customWidth="1"/>
    <col min="3845" max="3845" width="12.5703125" style="284" customWidth="1"/>
    <col min="3846" max="3846" width="9.140625" style="284"/>
    <col min="3847" max="3847" width="11.42578125" style="284" customWidth="1"/>
    <col min="3848" max="3851" width="8.42578125" style="284" customWidth="1"/>
    <col min="3852" max="3852" width="12.5703125" style="284" customWidth="1"/>
    <col min="3853" max="4096" width="9.140625" style="284"/>
    <col min="4097" max="4097" width="5.7109375" style="284" customWidth="1"/>
    <col min="4098" max="4098" width="19.42578125" style="284" customWidth="1"/>
    <col min="4099" max="4099" width="33.7109375" style="284" customWidth="1"/>
    <col min="4100" max="4100" width="14.7109375" style="284" customWidth="1"/>
    <col min="4101" max="4101" width="12.5703125" style="284" customWidth="1"/>
    <col min="4102" max="4102" width="9.140625" style="284"/>
    <col min="4103" max="4103" width="11.42578125" style="284" customWidth="1"/>
    <col min="4104" max="4107" width="8.42578125" style="284" customWidth="1"/>
    <col min="4108" max="4108" width="12.5703125" style="284" customWidth="1"/>
    <col min="4109" max="4352" width="9.140625" style="284"/>
    <col min="4353" max="4353" width="5.7109375" style="284" customWidth="1"/>
    <col min="4354" max="4354" width="19.42578125" style="284" customWidth="1"/>
    <col min="4355" max="4355" width="33.7109375" style="284" customWidth="1"/>
    <col min="4356" max="4356" width="14.7109375" style="284" customWidth="1"/>
    <col min="4357" max="4357" width="12.5703125" style="284" customWidth="1"/>
    <col min="4358" max="4358" width="9.140625" style="284"/>
    <col min="4359" max="4359" width="11.42578125" style="284" customWidth="1"/>
    <col min="4360" max="4363" width="8.42578125" style="284" customWidth="1"/>
    <col min="4364" max="4364" width="12.5703125" style="284" customWidth="1"/>
    <col min="4365" max="4608" width="9.140625" style="284"/>
    <col min="4609" max="4609" width="5.7109375" style="284" customWidth="1"/>
    <col min="4610" max="4610" width="19.42578125" style="284" customWidth="1"/>
    <col min="4611" max="4611" width="33.7109375" style="284" customWidth="1"/>
    <col min="4612" max="4612" width="14.7109375" style="284" customWidth="1"/>
    <col min="4613" max="4613" width="12.5703125" style="284" customWidth="1"/>
    <col min="4614" max="4614" width="9.140625" style="284"/>
    <col min="4615" max="4615" width="11.42578125" style="284" customWidth="1"/>
    <col min="4616" max="4619" width="8.42578125" style="284" customWidth="1"/>
    <col min="4620" max="4620" width="12.5703125" style="284" customWidth="1"/>
    <col min="4621" max="4864" width="9.140625" style="284"/>
    <col min="4865" max="4865" width="5.7109375" style="284" customWidth="1"/>
    <col min="4866" max="4866" width="19.42578125" style="284" customWidth="1"/>
    <col min="4867" max="4867" width="33.7109375" style="284" customWidth="1"/>
    <col min="4868" max="4868" width="14.7109375" style="284" customWidth="1"/>
    <col min="4869" max="4869" width="12.5703125" style="284" customWidth="1"/>
    <col min="4870" max="4870" width="9.140625" style="284"/>
    <col min="4871" max="4871" width="11.42578125" style="284" customWidth="1"/>
    <col min="4872" max="4875" width="8.42578125" style="284" customWidth="1"/>
    <col min="4876" max="4876" width="12.5703125" style="284" customWidth="1"/>
    <col min="4877" max="5120" width="9.140625" style="284"/>
    <col min="5121" max="5121" width="5.7109375" style="284" customWidth="1"/>
    <col min="5122" max="5122" width="19.42578125" style="284" customWidth="1"/>
    <col min="5123" max="5123" width="33.7109375" style="284" customWidth="1"/>
    <col min="5124" max="5124" width="14.7109375" style="284" customWidth="1"/>
    <col min="5125" max="5125" width="12.5703125" style="284" customWidth="1"/>
    <col min="5126" max="5126" width="9.140625" style="284"/>
    <col min="5127" max="5127" width="11.42578125" style="284" customWidth="1"/>
    <col min="5128" max="5131" width="8.42578125" style="284" customWidth="1"/>
    <col min="5132" max="5132" width="12.5703125" style="284" customWidth="1"/>
    <col min="5133" max="5376" width="9.140625" style="284"/>
    <col min="5377" max="5377" width="5.7109375" style="284" customWidth="1"/>
    <col min="5378" max="5378" width="19.42578125" style="284" customWidth="1"/>
    <col min="5379" max="5379" width="33.7109375" style="284" customWidth="1"/>
    <col min="5380" max="5380" width="14.7109375" style="284" customWidth="1"/>
    <col min="5381" max="5381" width="12.5703125" style="284" customWidth="1"/>
    <col min="5382" max="5382" width="9.140625" style="284"/>
    <col min="5383" max="5383" width="11.42578125" style="284" customWidth="1"/>
    <col min="5384" max="5387" width="8.42578125" style="284" customWidth="1"/>
    <col min="5388" max="5388" width="12.5703125" style="284" customWidth="1"/>
    <col min="5389" max="5632" width="9.140625" style="284"/>
    <col min="5633" max="5633" width="5.7109375" style="284" customWidth="1"/>
    <col min="5634" max="5634" width="19.42578125" style="284" customWidth="1"/>
    <col min="5635" max="5635" width="33.7109375" style="284" customWidth="1"/>
    <col min="5636" max="5636" width="14.7109375" style="284" customWidth="1"/>
    <col min="5637" max="5637" width="12.5703125" style="284" customWidth="1"/>
    <col min="5638" max="5638" width="9.140625" style="284"/>
    <col min="5639" max="5639" width="11.42578125" style="284" customWidth="1"/>
    <col min="5640" max="5643" width="8.42578125" style="284" customWidth="1"/>
    <col min="5644" max="5644" width="12.5703125" style="284" customWidth="1"/>
    <col min="5645" max="5888" width="9.140625" style="284"/>
    <col min="5889" max="5889" width="5.7109375" style="284" customWidth="1"/>
    <col min="5890" max="5890" width="19.42578125" style="284" customWidth="1"/>
    <col min="5891" max="5891" width="33.7109375" style="284" customWidth="1"/>
    <col min="5892" max="5892" width="14.7109375" style="284" customWidth="1"/>
    <col min="5893" max="5893" width="12.5703125" style="284" customWidth="1"/>
    <col min="5894" max="5894" width="9.140625" style="284"/>
    <col min="5895" max="5895" width="11.42578125" style="284" customWidth="1"/>
    <col min="5896" max="5899" width="8.42578125" style="284" customWidth="1"/>
    <col min="5900" max="5900" width="12.5703125" style="284" customWidth="1"/>
    <col min="5901" max="6144" width="9.140625" style="284"/>
    <col min="6145" max="6145" width="5.7109375" style="284" customWidth="1"/>
    <col min="6146" max="6146" width="19.42578125" style="284" customWidth="1"/>
    <col min="6147" max="6147" width="33.7109375" style="284" customWidth="1"/>
    <col min="6148" max="6148" width="14.7109375" style="284" customWidth="1"/>
    <col min="6149" max="6149" width="12.5703125" style="284" customWidth="1"/>
    <col min="6150" max="6150" width="9.140625" style="284"/>
    <col min="6151" max="6151" width="11.42578125" style="284" customWidth="1"/>
    <col min="6152" max="6155" width="8.42578125" style="284" customWidth="1"/>
    <col min="6156" max="6156" width="12.5703125" style="284" customWidth="1"/>
    <col min="6157" max="6400" width="9.140625" style="284"/>
    <col min="6401" max="6401" width="5.7109375" style="284" customWidth="1"/>
    <col min="6402" max="6402" width="19.42578125" style="284" customWidth="1"/>
    <col min="6403" max="6403" width="33.7109375" style="284" customWidth="1"/>
    <col min="6404" max="6404" width="14.7109375" style="284" customWidth="1"/>
    <col min="6405" max="6405" width="12.5703125" style="284" customWidth="1"/>
    <col min="6406" max="6406" width="9.140625" style="284"/>
    <col min="6407" max="6407" width="11.42578125" style="284" customWidth="1"/>
    <col min="6408" max="6411" width="8.42578125" style="284" customWidth="1"/>
    <col min="6412" max="6412" width="12.5703125" style="284" customWidth="1"/>
    <col min="6413" max="6656" width="9.140625" style="284"/>
    <col min="6657" max="6657" width="5.7109375" style="284" customWidth="1"/>
    <col min="6658" max="6658" width="19.42578125" style="284" customWidth="1"/>
    <col min="6659" max="6659" width="33.7109375" style="284" customWidth="1"/>
    <col min="6660" max="6660" width="14.7109375" style="284" customWidth="1"/>
    <col min="6661" max="6661" width="12.5703125" style="284" customWidth="1"/>
    <col min="6662" max="6662" width="9.140625" style="284"/>
    <col min="6663" max="6663" width="11.42578125" style="284" customWidth="1"/>
    <col min="6664" max="6667" width="8.42578125" style="284" customWidth="1"/>
    <col min="6668" max="6668" width="12.5703125" style="284" customWidth="1"/>
    <col min="6669" max="6912" width="9.140625" style="284"/>
    <col min="6913" max="6913" width="5.7109375" style="284" customWidth="1"/>
    <col min="6914" max="6914" width="19.42578125" style="284" customWidth="1"/>
    <col min="6915" max="6915" width="33.7109375" style="284" customWidth="1"/>
    <col min="6916" max="6916" width="14.7109375" style="284" customWidth="1"/>
    <col min="6917" max="6917" width="12.5703125" style="284" customWidth="1"/>
    <col min="6918" max="6918" width="9.140625" style="284"/>
    <col min="6919" max="6919" width="11.42578125" style="284" customWidth="1"/>
    <col min="6920" max="6923" width="8.42578125" style="284" customWidth="1"/>
    <col min="6924" max="6924" width="12.5703125" style="284" customWidth="1"/>
    <col min="6925" max="7168" width="9.140625" style="284"/>
    <col min="7169" max="7169" width="5.7109375" style="284" customWidth="1"/>
    <col min="7170" max="7170" width="19.42578125" style="284" customWidth="1"/>
    <col min="7171" max="7171" width="33.7109375" style="284" customWidth="1"/>
    <col min="7172" max="7172" width="14.7109375" style="284" customWidth="1"/>
    <col min="7173" max="7173" width="12.5703125" style="284" customWidth="1"/>
    <col min="7174" max="7174" width="9.140625" style="284"/>
    <col min="7175" max="7175" width="11.42578125" style="284" customWidth="1"/>
    <col min="7176" max="7179" width="8.42578125" style="284" customWidth="1"/>
    <col min="7180" max="7180" width="12.5703125" style="284" customWidth="1"/>
    <col min="7181" max="7424" width="9.140625" style="284"/>
    <col min="7425" max="7425" width="5.7109375" style="284" customWidth="1"/>
    <col min="7426" max="7426" width="19.42578125" style="284" customWidth="1"/>
    <col min="7427" max="7427" width="33.7109375" style="284" customWidth="1"/>
    <col min="7428" max="7428" width="14.7109375" style="284" customWidth="1"/>
    <col min="7429" max="7429" width="12.5703125" style="284" customWidth="1"/>
    <col min="7430" max="7430" width="9.140625" style="284"/>
    <col min="7431" max="7431" width="11.42578125" style="284" customWidth="1"/>
    <col min="7432" max="7435" width="8.42578125" style="284" customWidth="1"/>
    <col min="7436" max="7436" width="12.5703125" style="284" customWidth="1"/>
    <col min="7437" max="7680" width="9.140625" style="284"/>
    <col min="7681" max="7681" width="5.7109375" style="284" customWidth="1"/>
    <col min="7682" max="7682" width="19.42578125" style="284" customWidth="1"/>
    <col min="7683" max="7683" width="33.7109375" style="284" customWidth="1"/>
    <col min="7684" max="7684" width="14.7109375" style="284" customWidth="1"/>
    <col min="7685" max="7685" width="12.5703125" style="284" customWidth="1"/>
    <col min="7686" max="7686" width="9.140625" style="284"/>
    <col min="7687" max="7687" width="11.42578125" style="284" customWidth="1"/>
    <col min="7688" max="7691" width="8.42578125" style="284" customWidth="1"/>
    <col min="7692" max="7692" width="12.5703125" style="284" customWidth="1"/>
    <col min="7693" max="7936" width="9.140625" style="284"/>
    <col min="7937" max="7937" width="5.7109375" style="284" customWidth="1"/>
    <col min="7938" max="7938" width="19.42578125" style="284" customWidth="1"/>
    <col min="7939" max="7939" width="33.7109375" style="284" customWidth="1"/>
    <col min="7940" max="7940" width="14.7109375" style="284" customWidth="1"/>
    <col min="7941" max="7941" width="12.5703125" style="284" customWidth="1"/>
    <col min="7942" max="7942" width="9.140625" style="284"/>
    <col min="7943" max="7943" width="11.42578125" style="284" customWidth="1"/>
    <col min="7944" max="7947" width="8.42578125" style="284" customWidth="1"/>
    <col min="7948" max="7948" width="12.5703125" style="284" customWidth="1"/>
    <col min="7949" max="8192" width="9.140625" style="284"/>
    <col min="8193" max="8193" width="5.7109375" style="284" customWidth="1"/>
    <col min="8194" max="8194" width="19.42578125" style="284" customWidth="1"/>
    <col min="8195" max="8195" width="33.7109375" style="284" customWidth="1"/>
    <col min="8196" max="8196" width="14.7109375" style="284" customWidth="1"/>
    <col min="8197" max="8197" width="12.5703125" style="284" customWidth="1"/>
    <col min="8198" max="8198" width="9.140625" style="284"/>
    <col min="8199" max="8199" width="11.42578125" style="284" customWidth="1"/>
    <col min="8200" max="8203" width="8.42578125" style="284" customWidth="1"/>
    <col min="8204" max="8204" width="12.5703125" style="284" customWidth="1"/>
    <col min="8205" max="8448" width="9.140625" style="284"/>
    <col min="8449" max="8449" width="5.7109375" style="284" customWidth="1"/>
    <col min="8450" max="8450" width="19.42578125" style="284" customWidth="1"/>
    <col min="8451" max="8451" width="33.7109375" style="284" customWidth="1"/>
    <col min="8452" max="8452" width="14.7109375" style="284" customWidth="1"/>
    <col min="8453" max="8453" width="12.5703125" style="284" customWidth="1"/>
    <col min="8454" max="8454" width="9.140625" style="284"/>
    <col min="8455" max="8455" width="11.42578125" style="284" customWidth="1"/>
    <col min="8456" max="8459" width="8.42578125" style="284" customWidth="1"/>
    <col min="8460" max="8460" width="12.5703125" style="284" customWidth="1"/>
    <col min="8461" max="8704" width="9.140625" style="284"/>
    <col min="8705" max="8705" width="5.7109375" style="284" customWidth="1"/>
    <col min="8706" max="8706" width="19.42578125" style="284" customWidth="1"/>
    <col min="8707" max="8707" width="33.7109375" style="284" customWidth="1"/>
    <col min="8708" max="8708" width="14.7109375" style="284" customWidth="1"/>
    <col min="8709" max="8709" width="12.5703125" style="284" customWidth="1"/>
    <col min="8710" max="8710" width="9.140625" style="284"/>
    <col min="8711" max="8711" width="11.42578125" style="284" customWidth="1"/>
    <col min="8712" max="8715" width="8.42578125" style="284" customWidth="1"/>
    <col min="8716" max="8716" width="12.5703125" style="284" customWidth="1"/>
    <col min="8717" max="8960" width="9.140625" style="284"/>
    <col min="8961" max="8961" width="5.7109375" style="284" customWidth="1"/>
    <col min="8962" max="8962" width="19.42578125" style="284" customWidth="1"/>
    <col min="8963" max="8963" width="33.7109375" style="284" customWidth="1"/>
    <col min="8964" max="8964" width="14.7109375" style="284" customWidth="1"/>
    <col min="8965" max="8965" width="12.5703125" style="284" customWidth="1"/>
    <col min="8966" max="8966" width="9.140625" style="284"/>
    <col min="8967" max="8967" width="11.42578125" style="284" customWidth="1"/>
    <col min="8968" max="8971" width="8.42578125" style="284" customWidth="1"/>
    <col min="8972" max="8972" width="12.5703125" style="284" customWidth="1"/>
    <col min="8973" max="9216" width="9.140625" style="284"/>
    <col min="9217" max="9217" width="5.7109375" style="284" customWidth="1"/>
    <col min="9218" max="9218" width="19.42578125" style="284" customWidth="1"/>
    <col min="9219" max="9219" width="33.7109375" style="284" customWidth="1"/>
    <col min="9220" max="9220" width="14.7109375" style="284" customWidth="1"/>
    <col min="9221" max="9221" width="12.5703125" style="284" customWidth="1"/>
    <col min="9222" max="9222" width="9.140625" style="284"/>
    <col min="9223" max="9223" width="11.42578125" style="284" customWidth="1"/>
    <col min="9224" max="9227" width="8.42578125" style="284" customWidth="1"/>
    <col min="9228" max="9228" width="12.5703125" style="284" customWidth="1"/>
    <col min="9229" max="9472" width="9.140625" style="284"/>
    <col min="9473" max="9473" width="5.7109375" style="284" customWidth="1"/>
    <col min="9474" max="9474" width="19.42578125" style="284" customWidth="1"/>
    <col min="9475" max="9475" width="33.7109375" style="284" customWidth="1"/>
    <col min="9476" max="9476" width="14.7109375" style="284" customWidth="1"/>
    <col min="9477" max="9477" width="12.5703125" style="284" customWidth="1"/>
    <col min="9478" max="9478" width="9.140625" style="284"/>
    <col min="9479" max="9479" width="11.42578125" style="284" customWidth="1"/>
    <col min="9480" max="9483" width="8.42578125" style="284" customWidth="1"/>
    <col min="9484" max="9484" width="12.5703125" style="284" customWidth="1"/>
    <col min="9485" max="9728" width="9.140625" style="284"/>
    <col min="9729" max="9729" width="5.7109375" style="284" customWidth="1"/>
    <col min="9730" max="9730" width="19.42578125" style="284" customWidth="1"/>
    <col min="9731" max="9731" width="33.7109375" style="284" customWidth="1"/>
    <col min="9732" max="9732" width="14.7109375" style="284" customWidth="1"/>
    <col min="9733" max="9733" width="12.5703125" style="284" customWidth="1"/>
    <col min="9734" max="9734" width="9.140625" style="284"/>
    <col min="9735" max="9735" width="11.42578125" style="284" customWidth="1"/>
    <col min="9736" max="9739" width="8.42578125" style="284" customWidth="1"/>
    <col min="9740" max="9740" width="12.5703125" style="284" customWidth="1"/>
    <col min="9741" max="9984" width="9.140625" style="284"/>
    <col min="9985" max="9985" width="5.7109375" style="284" customWidth="1"/>
    <col min="9986" max="9986" width="19.42578125" style="284" customWidth="1"/>
    <col min="9987" max="9987" width="33.7109375" style="284" customWidth="1"/>
    <col min="9988" max="9988" width="14.7109375" style="284" customWidth="1"/>
    <col min="9989" max="9989" width="12.5703125" style="284" customWidth="1"/>
    <col min="9990" max="9990" width="9.140625" style="284"/>
    <col min="9991" max="9991" width="11.42578125" style="284" customWidth="1"/>
    <col min="9992" max="9995" width="8.42578125" style="284" customWidth="1"/>
    <col min="9996" max="9996" width="12.5703125" style="284" customWidth="1"/>
    <col min="9997" max="10240" width="9.140625" style="284"/>
    <col min="10241" max="10241" width="5.7109375" style="284" customWidth="1"/>
    <col min="10242" max="10242" width="19.42578125" style="284" customWidth="1"/>
    <col min="10243" max="10243" width="33.7109375" style="284" customWidth="1"/>
    <col min="10244" max="10244" width="14.7109375" style="284" customWidth="1"/>
    <col min="10245" max="10245" width="12.5703125" style="284" customWidth="1"/>
    <col min="10246" max="10246" width="9.140625" style="284"/>
    <col min="10247" max="10247" width="11.42578125" style="284" customWidth="1"/>
    <col min="10248" max="10251" width="8.42578125" style="284" customWidth="1"/>
    <col min="10252" max="10252" width="12.5703125" style="284" customWidth="1"/>
    <col min="10253" max="10496" width="9.140625" style="284"/>
    <col min="10497" max="10497" width="5.7109375" style="284" customWidth="1"/>
    <col min="10498" max="10498" width="19.42578125" style="284" customWidth="1"/>
    <col min="10499" max="10499" width="33.7109375" style="284" customWidth="1"/>
    <col min="10500" max="10500" width="14.7109375" style="284" customWidth="1"/>
    <col min="10501" max="10501" width="12.5703125" style="284" customWidth="1"/>
    <col min="10502" max="10502" width="9.140625" style="284"/>
    <col min="10503" max="10503" width="11.42578125" style="284" customWidth="1"/>
    <col min="10504" max="10507" width="8.42578125" style="284" customWidth="1"/>
    <col min="10508" max="10508" width="12.5703125" style="284" customWidth="1"/>
    <col min="10509" max="10752" width="9.140625" style="284"/>
    <col min="10753" max="10753" width="5.7109375" style="284" customWidth="1"/>
    <col min="10754" max="10754" width="19.42578125" style="284" customWidth="1"/>
    <col min="10755" max="10755" width="33.7109375" style="284" customWidth="1"/>
    <col min="10756" max="10756" width="14.7109375" style="284" customWidth="1"/>
    <col min="10757" max="10757" width="12.5703125" style="284" customWidth="1"/>
    <col min="10758" max="10758" width="9.140625" style="284"/>
    <col min="10759" max="10759" width="11.42578125" style="284" customWidth="1"/>
    <col min="10760" max="10763" width="8.42578125" style="284" customWidth="1"/>
    <col min="10764" max="10764" width="12.5703125" style="284" customWidth="1"/>
    <col min="10765" max="11008" width="9.140625" style="284"/>
    <col min="11009" max="11009" width="5.7109375" style="284" customWidth="1"/>
    <col min="11010" max="11010" width="19.42578125" style="284" customWidth="1"/>
    <col min="11011" max="11011" width="33.7109375" style="284" customWidth="1"/>
    <col min="11012" max="11012" width="14.7109375" style="284" customWidth="1"/>
    <col min="11013" max="11013" width="12.5703125" style="284" customWidth="1"/>
    <col min="11014" max="11014" width="9.140625" style="284"/>
    <col min="11015" max="11015" width="11.42578125" style="284" customWidth="1"/>
    <col min="11016" max="11019" width="8.42578125" style="284" customWidth="1"/>
    <col min="11020" max="11020" width="12.5703125" style="284" customWidth="1"/>
    <col min="11021" max="11264" width="9.140625" style="284"/>
    <col min="11265" max="11265" width="5.7109375" style="284" customWidth="1"/>
    <col min="11266" max="11266" width="19.42578125" style="284" customWidth="1"/>
    <col min="11267" max="11267" width="33.7109375" style="284" customWidth="1"/>
    <col min="11268" max="11268" width="14.7109375" style="284" customWidth="1"/>
    <col min="11269" max="11269" width="12.5703125" style="284" customWidth="1"/>
    <col min="11270" max="11270" width="9.140625" style="284"/>
    <col min="11271" max="11271" width="11.42578125" style="284" customWidth="1"/>
    <col min="11272" max="11275" width="8.42578125" style="284" customWidth="1"/>
    <col min="11276" max="11276" width="12.5703125" style="284" customWidth="1"/>
    <col min="11277" max="11520" width="9.140625" style="284"/>
    <col min="11521" max="11521" width="5.7109375" style="284" customWidth="1"/>
    <col min="11522" max="11522" width="19.42578125" style="284" customWidth="1"/>
    <col min="11523" max="11523" width="33.7109375" style="284" customWidth="1"/>
    <col min="11524" max="11524" width="14.7109375" style="284" customWidth="1"/>
    <col min="11525" max="11525" width="12.5703125" style="284" customWidth="1"/>
    <col min="11526" max="11526" width="9.140625" style="284"/>
    <col min="11527" max="11527" width="11.42578125" style="284" customWidth="1"/>
    <col min="11528" max="11531" width="8.42578125" style="284" customWidth="1"/>
    <col min="11532" max="11532" width="12.5703125" style="284" customWidth="1"/>
    <col min="11533" max="11776" width="9.140625" style="284"/>
    <col min="11777" max="11777" width="5.7109375" style="284" customWidth="1"/>
    <col min="11778" max="11778" width="19.42578125" style="284" customWidth="1"/>
    <col min="11779" max="11779" width="33.7109375" style="284" customWidth="1"/>
    <col min="11780" max="11780" width="14.7109375" style="284" customWidth="1"/>
    <col min="11781" max="11781" width="12.5703125" style="284" customWidth="1"/>
    <col min="11782" max="11782" width="9.140625" style="284"/>
    <col min="11783" max="11783" width="11.42578125" style="284" customWidth="1"/>
    <col min="11784" max="11787" width="8.42578125" style="284" customWidth="1"/>
    <col min="11788" max="11788" width="12.5703125" style="284" customWidth="1"/>
    <col min="11789" max="12032" width="9.140625" style="284"/>
    <col min="12033" max="12033" width="5.7109375" style="284" customWidth="1"/>
    <col min="12034" max="12034" width="19.42578125" style="284" customWidth="1"/>
    <col min="12035" max="12035" width="33.7109375" style="284" customWidth="1"/>
    <col min="12036" max="12036" width="14.7109375" style="284" customWidth="1"/>
    <col min="12037" max="12037" width="12.5703125" style="284" customWidth="1"/>
    <col min="12038" max="12038" width="9.140625" style="284"/>
    <col min="12039" max="12039" width="11.42578125" style="284" customWidth="1"/>
    <col min="12040" max="12043" width="8.42578125" style="284" customWidth="1"/>
    <col min="12044" max="12044" width="12.5703125" style="284" customWidth="1"/>
    <col min="12045" max="12288" width="9.140625" style="284"/>
    <col min="12289" max="12289" width="5.7109375" style="284" customWidth="1"/>
    <col min="12290" max="12290" width="19.42578125" style="284" customWidth="1"/>
    <col min="12291" max="12291" width="33.7109375" style="284" customWidth="1"/>
    <col min="12292" max="12292" width="14.7109375" style="284" customWidth="1"/>
    <col min="12293" max="12293" width="12.5703125" style="284" customWidth="1"/>
    <col min="12294" max="12294" width="9.140625" style="284"/>
    <col min="12295" max="12295" width="11.42578125" style="284" customWidth="1"/>
    <col min="12296" max="12299" width="8.42578125" style="284" customWidth="1"/>
    <col min="12300" max="12300" width="12.5703125" style="284" customWidth="1"/>
    <col min="12301" max="12544" width="9.140625" style="284"/>
    <col min="12545" max="12545" width="5.7109375" style="284" customWidth="1"/>
    <col min="12546" max="12546" width="19.42578125" style="284" customWidth="1"/>
    <col min="12547" max="12547" width="33.7109375" style="284" customWidth="1"/>
    <col min="12548" max="12548" width="14.7109375" style="284" customWidth="1"/>
    <col min="12549" max="12549" width="12.5703125" style="284" customWidth="1"/>
    <col min="12550" max="12550" width="9.140625" style="284"/>
    <col min="12551" max="12551" width="11.42578125" style="284" customWidth="1"/>
    <col min="12552" max="12555" width="8.42578125" style="284" customWidth="1"/>
    <col min="12556" max="12556" width="12.5703125" style="284" customWidth="1"/>
    <col min="12557" max="12800" width="9.140625" style="284"/>
    <col min="12801" max="12801" width="5.7109375" style="284" customWidth="1"/>
    <col min="12802" max="12802" width="19.42578125" style="284" customWidth="1"/>
    <col min="12803" max="12803" width="33.7109375" style="284" customWidth="1"/>
    <col min="12804" max="12804" width="14.7109375" style="284" customWidth="1"/>
    <col min="12805" max="12805" width="12.5703125" style="284" customWidth="1"/>
    <col min="12806" max="12806" width="9.140625" style="284"/>
    <col min="12807" max="12807" width="11.42578125" style="284" customWidth="1"/>
    <col min="12808" max="12811" width="8.42578125" style="284" customWidth="1"/>
    <col min="12812" max="12812" width="12.5703125" style="284" customWidth="1"/>
    <col min="12813" max="13056" width="9.140625" style="284"/>
    <col min="13057" max="13057" width="5.7109375" style="284" customWidth="1"/>
    <col min="13058" max="13058" width="19.42578125" style="284" customWidth="1"/>
    <col min="13059" max="13059" width="33.7109375" style="284" customWidth="1"/>
    <col min="13060" max="13060" width="14.7109375" style="284" customWidth="1"/>
    <col min="13061" max="13061" width="12.5703125" style="284" customWidth="1"/>
    <col min="13062" max="13062" width="9.140625" style="284"/>
    <col min="13063" max="13063" width="11.42578125" style="284" customWidth="1"/>
    <col min="13064" max="13067" width="8.42578125" style="284" customWidth="1"/>
    <col min="13068" max="13068" width="12.5703125" style="284" customWidth="1"/>
    <col min="13069" max="13312" width="9.140625" style="284"/>
    <col min="13313" max="13313" width="5.7109375" style="284" customWidth="1"/>
    <col min="13314" max="13314" width="19.42578125" style="284" customWidth="1"/>
    <col min="13315" max="13315" width="33.7109375" style="284" customWidth="1"/>
    <col min="13316" max="13316" width="14.7109375" style="284" customWidth="1"/>
    <col min="13317" max="13317" width="12.5703125" style="284" customWidth="1"/>
    <col min="13318" max="13318" width="9.140625" style="284"/>
    <col min="13319" max="13319" width="11.42578125" style="284" customWidth="1"/>
    <col min="13320" max="13323" width="8.42578125" style="284" customWidth="1"/>
    <col min="13324" max="13324" width="12.5703125" style="284" customWidth="1"/>
    <col min="13325" max="13568" width="9.140625" style="284"/>
    <col min="13569" max="13569" width="5.7109375" style="284" customWidth="1"/>
    <col min="13570" max="13570" width="19.42578125" style="284" customWidth="1"/>
    <col min="13571" max="13571" width="33.7109375" style="284" customWidth="1"/>
    <col min="13572" max="13572" width="14.7109375" style="284" customWidth="1"/>
    <col min="13573" max="13573" width="12.5703125" style="284" customWidth="1"/>
    <col min="13574" max="13574" width="9.140625" style="284"/>
    <col min="13575" max="13575" width="11.42578125" style="284" customWidth="1"/>
    <col min="13576" max="13579" width="8.42578125" style="284" customWidth="1"/>
    <col min="13580" max="13580" width="12.5703125" style="284" customWidth="1"/>
    <col min="13581" max="13824" width="9.140625" style="284"/>
    <col min="13825" max="13825" width="5.7109375" style="284" customWidth="1"/>
    <col min="13826" max="13826" width="19.42578125" style="284" customWidth="1"/>
    <col min="13827" max="13827" width="33.7109375" style="284" customWidth="1"/>
    <col min="13828" max="13828" width="14.7109375" style="284" customWidth="1"/>
    <col min="13829" max="13829" width="12.5703125" style="284" customWidth="1"/>
    <col min="13830" max="13830" width="9.140625" style="284"/>
    <col min="13831" max="13831" width="11.42578125" style="284" customWidth="1"/>
    <col min="13832" max="13835" width="8.42578125" style="284" customWidth="1"/>
    <col min="13836" max="13836" width="12.5703125" style="284" customWidth="1"/>
    <col min="13837" max="14080" width="9.140625" style="284"/>
    <col min="14081" max="14081" width="5.7109375" style="284" customWidth="1"/>
    <col min="14082" max="14082" width="19.42578125" style="284" customWidth="1"/>
    <col min="14083" max="14083" width="33.7109375" style="284" customWidth="1"/>
    <col min="14084" max="14084" width="14.7109375" style="284" customWidth="1"/>
    <col min="14085" max="14085" width="12.5703125" style="284" customWidth="1"/>
    <col min="14086" max="14086" width="9.140625" style="284"/>
    <col min="14087" max="14087" width="11.42578125" style="284" customWidth="1"/>
    <col min="14088" max="14091" width="8.42578125" style="284" customWidth="1"/>
    <col min="14092" max="14092" width="12.5703125" style="284" customWidth="1"/>
    <col min="14093" max="14336" width="9.140625" style="284"/>
    <col min="14337" max="14337" width="5.7109375" style="284" customWidth="1"/>
    <col min="14338" max="14338" width="19.42578125" style="284" customWidth="1"/>
    <col min="14339" max="14339" width="33.7109375" style="284" customWidth="1"/>
    <col min="14340" max="14340" width="14.7109375" style="284" customWidth="1"/>
    <col min="14341" max="14341" width="12.5703125" style="284" customWidth="1"/>
    <col min="14342" max="14342" width="9.140625" style="284"/>
    <col min="14343" max="14343" width="11.42578125" style="284" customWidth="1"/>
    <col min="14344" max="14347" width="8.42578125" style="284" customWidth="1"/>
    <col min="14348" max="14348" width="12.5703125" style="284" customWidth="1"/>
    <col min="14349" max="14592" width="9.140625" style="284"/>
    <col min="14593" max="14593" width="5.7109375" style="284" customWidth="1"/>
    <col min="14594" max="14594" width="19.42578125" style="284" customWidth="1"/>
    <col min="14595" max="14595" width="33.7109375" style="284" customWidth="1"/>
    <col min="14596" max="14596" width="14.7109375" style="284" customWidth="1"/>
    <col min="14597" max="14597" width="12.5703125" style="284" customWidth="1"/>
    <col min="14598" max="14598" width="9.140625" style="284"/>
    <col min="14599" max="14599" width="11.42578125" style="284" customWidth="1"/>
    <col min="14600" max="14603" width="8.42578125" style="284" customWidth="1"/>
    <col min="14604" max="14604" width="12.5703125" style="284" customWidth="1"/>
    <col min="14605" max="14848" width="9.140625" style="284"/>
    <col min="14849" max="14849" width="5.7109375" style="284" customWidth="1"/>
    <col min="14850" max="14850" width="19.42578125" style="284" customWidth="1"/>
    <col min="14851" max="14851" width="33.7109375" style="284" customWidth="1"/>
    <col min="14852" max="14852" width="14.7109375" style="284" customWidth="1"/>
    <col min="14853" max="14853" width="12.5703125" style="284" customWidth="1"/>
    <col min="14854" max="14854" width="9.140625" style="284"/>
    <col min="14855" max="14855" width="11.42578125" style="284" customWidth="1"/>
    <col min="14856" max="14859" width="8.42578125" style="284" customWidth="1"/>
    <col min="14860" max="14860" width="12.5703125" style="284" customWidth="1"/>
    <col min="14861" max="15104" width="9.140625" style="284"/>
    <col min="15105" max="15105" width="5.7109375" style="284" customWidth="1"/>
    <col min="15106" max="15106" width="19.42578125" style="284" customWidth="1"/>
    <col min="15107" max="15107" width="33.7109375" style="284" customWidth="1"/>
    <col min="15108" max="15108" width="14.7109375" style="284" customWidth="1"/>
    <col min="15109" max="15109" width="12.5703125" style="284" customWidth="1"/>
    <col min="15110" max="15110" width="9.140625" style="284"/>
    <col min="15111" max="15111" width="11.42578125" style="284" customWidth="1"/>
    <col min="15112" max="15115" width="8.42578125" style="284" customWidth="1"/>
    <col min="15116" max="15116" width="12.5703125" style="284" customWidth="1"/>
    <col min="15117" max="15360" width="9.140625" style="284"/>
    <col min="15361" max="15361" width="5.7109375" style="284" customWidth="1"/>
    <col min="15362" max="15362" width="19.42578125" style="284" customWidth="1"/>
    <col min="15363" max="15363" width="33.7109375" style="284" customWidth="1"/>
    <col min="15364" max="15364" width="14.7109375" style="284" customWidth="1"/>
    <col min="15365" max="15365" width="12.5703125" style="284" customWidth="1"/>
    <col min="15366" max="15366" width="9.140625" style="284"/>
    <col min="15367" max="15367" width="11.42578125" style="284" customWidth="1"/>
    <col min="15368" max="15371" width="8.42578125" style="284" customWidth="1"/>
    <col min="15372" max="15372" width="12.5703125" style="284" customWidth="1"/>
    <col min="15373" max="15616" width="9.140625" style="284"/>
    <col min="15617" max="15617" width="5.7109375" style="284" customWidth="1"/>
    <col min="15618" max="15618" width="19.42578125" style="284" customWidth="1"/>
    <col min="15619" max="15619" width="33.7109375" style="284" customWidth="1"/>
    <col min="15620" max="15620" width="14.7109375" style="284" customWidth="1"/>
    <col min="15621" max="15621" width="12.5703125" style="284" customWidth="1"/>
    <col min="15622" max="15622" width="9.140625" style="284"/>
    <col min="15623" max="15623" width="11.42578125" style="284" customWidth="1"/>
    <col min="15624" max="15627" width="8.42578125" style="284" customWidth="1"/>
    <col min="15628" max="15628" width="12.5703125" style="284" customWidth="1"/>
    <col min="15629" max="15872" width="9.140625" style="284"/>
    <col min="15873" max="15873" width="5.7109375" style="284" customWidth="1"/>
    <col min="15874" max="15874" width="19.42578125" style="284" customWidth="1"/>
    <col min="15875" max="15875" width="33.7109375" style="284" customWidth="1"/>
    <col min="15876" max="15876" width="14.7109375" style="284" customWidth="1"/>
    <col min="15877" max="15877" width="12.5703125" style="284" customWidth="1"/>
    <col min="15878" max="15878" width="9.140625" style="284"/>
    <col min="15879" max="15879" width="11.42578125" style="284" customWidth="1"/>
    <col min="15880" max="15883" width="8.42578125" style="284" customWidth="1"/>
    <col min="15884" max="15884" width="12.5703125" style="284" customWidth="1"/>
    <col min="15885" max="16128" width="9.140625" style="284"/>
    <col min="16129" max="16129" width="5.7109375" style="284" customWidth="1"/>
    <col min="16130" max="16130" width="19.42578125" style="284" customWidth="1"/>
    <col min="16131" max="16131" width="33.7109375" style="284" customWidth="1"/>
    <col min="16132" max="16132" width="14.7109375" style="284" customWidth="1"/>
    <col min="16133" max="16133" width="12.5703125" style="284" customWidth="1"/>
    <col min="16134" max="16134" width="9.140625" style="284"/>
    <col min="16135" max="16135" width="11.42578125" style="284" customWidth="1"/>
    <col min="16136" max="16139" width="8.42578125" style="284" customWidth="1"/>
    <col min="16140" max="16140" width="12.5703125" style="284" customWidth="1"/>
    <col min="16141" max="16384" width="9.140625" style="284"/>
  </cols>
  <sheetData>
    <row r="1" spans="1:12">
      <c r="A1" s="393"/>
      <c r="B1" s="393"/>
      <c r="C1" s="393"/>
      <c r="D1" s="393"/>
      <c r="E1" s="393"/>
      <c r="F1" s="393"/>
      <c r="G1" s="393"/>
    </row>
    <row r="2" spans="1:12" ht="15.75" customHeight="1">
      <c r="A2" s="850" t="s">
        <v>476</v>
      </c>
      <c r="B2" s="850"/>
      <c r="C2" s="850"/>
      <c r="D2" s="850"/>
      <c r="E2" s="850"/>
      <c r="F2" s="850"/>
      <c r="G2" s="850"/>
      <c r="H2" s="850"/>
      <c r="I2" s="850"/>
      <c r="J2" s="850"/>
      <c r="K2" s="850"/>
      <c r="L2" s="850"/>
    </row>
    <row r="3" spans="1:12" ht="15.75">
      <c r="A3" s="851" t="s">
        <v>389</v>
      </c>
      <c r="B3" s="851"/>
      <c r="C3" s="851"/>
      <c r="D3" s="851"/>
      <c r="E3" s="851"/>
      <c r="F3" s="851"/>
      <c r="G3" s="851"/>
      <c r="H3" s="851"/>
      <c r="I3" s="851"/>
      <c r="J3" s="851"/>
      <c r="K3" s="851"/>
      <c r="L3" s="851"/>
    </row>
    <row r="4" spans="1:12" ht="15.75">
      <c r="A4" s="851"/>
      <c r="B4" s="851"/>
      <c r="C4" s="851"/>
      <c r="D4" s="851"/>
      <c r="E4" s="851"/>
      <c r="F4" s="851"/>
      <c r="G4" s="851"/>
    </row>
    <row r="5" spans="1:12" ht="51">
      <c r="A5" s="394" t="s">
        <v>8</v>
      </c>
      <c r="B5" s="394" t="s">
        <v>390</v>
      </c>
      <c r="C5" s="959" t="s">
        <v>391</v>
      </c>
      <c r="D5" s="960"/>
      <c r="E5" s="959" t="s">
        <v>361</v>
      </c>
      <c r="F5" s="961"/>
      <c r="G5" s="961"/>
      <c r="H5" s="961"/>
      <c r="I5" s="395"/>
      <c r="J5" s="395"/>
      <c r="K5" s="395"/>
      <c r="L5" s="394" t="s">
        <v>201</v>
      </c>
    </row>
    <row r="6" spans="1:12">
      <c r="A6" s="396">
        <v>1</v>
      </c>
      <c r="B6" s="396">
        <v>2</v>
      </c>
      <c r="C6" s="958">
        <v>3</v>
      </c>
      <c r="D6" s="958"/>
      <c r="E6" s="958">
        <v>4</v>
      </c>
      <c r="F6" s="958"/>
      <c r="G6" s="958"/>
      <c r="H6" s="958"/>
      <c r="I6" s="396"/>
      <c r="J6" s="396"/>
      <c r="K6" s="396"/>
      <c r="L6" s="396">
        <v>5</v>
      </c>
    </row>
    <row r="7" spans="1:12" ht="30.75" customHeight="1">
      <c r="A7" s="946">
        <v>1</v>
      </c>
      <c r="B7" s="949" t="s">
        <v>456</v>
      </c>
      <c r="C7" s="952" t="s">
        <v>392</v>
      </c>
      <c r="D7" s="953"/>
      <c r="E7" s="397">
        <f>'Проектные работы'!F13</f>
        <v>66902.964848000003</v>
      </c>
      <c r="F7" s="398"/>
      <c r="G7" s="398"/>
      <c r="H7" s="398"/>
      <c r="I7" s="398"/>
      <c r="J7" s="398"/>
      <c r="K7" s="398"/>
      <c r="L7" s="399">
        <f>E7</f>
        <v>66902.964848000003</v>
      </c>
    </row>
    <row r="8" spans="1:12" ht="30.75" customHeight="1">
      <c r="A8" s="947"/>
      <c r="B8" s="950"/>
      <c r="C8" s="954" t="s">
        <v>393</v>
      </c>
      <c r="D8" s="955"/>
      <c r="E8" s="400">
        <f>'Геодезия (2)'!J39</f>
        <v>31819.869792416441</v>
      </c>
      <c r="F8" s="400" t="s">
        <v>394</v>
      </c>
      <c r="G8" s="400">
        <f>'Геология (2)'!J39</f>
        <v>59887</v>
      </c>
      <c r="H8" s="400" t="s">
        <v>394</v>
      </c>
      <c r="I8" s="400">
        <f>'Экология (2)'!J39</f>
        <v>15534.175519500001</v>
      </c>
      <c r="J8" s="400" t="s">
        <v>394</v>
      </c>
      <c r="K8" s="400">
        <f>Гидрометеорология!L31</f>
        <v>13304.792394374999</v>
      </c>
      <c r="L8" s="399">
        <f>E8+G8+I8+K8</f>
        <v>120545.83770629144</v>
      </c>
    </row>
    <row r="9" spans="1:12" ht="30.75" customHeight="1">
      <c r="A9" s="947"/>
      <c r="B9" s="950"/>
      <c r="C9" s="952" t="s">
        <v>395</v>
      </c>
      <c r="D9" s="953"/>
      <c r="E9" s="400">
        <f>L7</f>
        <v>66902.964848000003</v>
      </c>
      <c r="F9" s="401" t="s">
        <v>394</v>
      </c>
      <c r="G9" s="400">
        <f>L8</f>
        <v>120545.83770629144</v>
      </c>
      <c r="H9" s="400"/>
      <c r="I9" s="400"/>
      <c r="J9" s="400"/>
      <c r="K9" s="400"/>
      <c r="L9" s="402">
        <f>E9+G9</f>
        <v>187448.80255429144</v>
      </c>
    </row>
    <row r="10" spans="1:12" ht="54" customHeight="1">
      <c r="A10" s="947"/>
      <c r="B10" s="950"/>
      <c r="C10" s="403" t="s">
        <v>396</v>
      </c>
      <c r="D10" s="404">
        <v>0.29249999999999998</v>
      </c>
      <c r="E10" s="405"/>
      <c r="F10" s="406"/>
      <c r="G10" s="406"/>
      <c r="H10" s="406"/>
      <c r="I10" s="406"/>
      <c r="J10" s="406"/>
      <c r="K10" s="406"/>
      <c r="L10" s="407"/>
    </row>
    <row r="11" spans="1:12" ht="39.75" customHeight="1">
      <c r="A11" s="948"/>
      <c r="B11" s="951"/>
      <c r="C11" s="408" t="s">
        <v>397</v>
      </c>
      <c r="D11" s="409">
        <v>6.18</v>
      </c>
      <c r="E11" s="400">
        <f>L9</f>
        <v>187448.80255429144</v>
      </c>
      <c r="F11" s="400" t="s">
        <v>283</v>
      </c>
      <c r="G11" s="410">
        <f>D10</f>
        <v>0.29249999999999998</v>
      </c>
      <c r="H11" s="400" t="s">
        <v>283</v>
      </c>
      <c r="I11" s="400"/>
      <c r="J11" s="400"/>
      <c r="K11" s="400"/>
      <c r="L11" s="399">
        <f>E11*G11*D11</f>
        <v>338841.82793726487</v>
      </c>
    </row>
    <row r="12" spans="1:12" ht="43.5" customHeight="1">
      <c r="A12" s="627">
        <v>2</v>
      </c>
      <c r="B12" s="628" t="s">
        <v>263</v>
      </c>
      <c r="C12" s="945"/>
      <c r="D12" s="945"/>
      <c r="E12" s="945"/>
      <c r="F12" s="945"/>
      <c r="G12" s="945"/>
      <c r="H12" s="945"/>
      <c r="I12" s="945"/>
      <c r="J12" s="945"/>
      <c r="K12" s="945"/>
      <c r="L12" s="399">
        <v>20000</v>
      </c>
    </row>
    <row r="13" spans="1:12" ht="12.75" customHeight="1">
      <c r="A13" s="411">
        <v>3</v>
      </c>
      <c r="B13" s="956" t="s">
        <v>490</v>
      </c>
      <c r="C13" s="957"/>
      <c r="D13" s="957"/>
      <c r="E13" s="957"/>
      <c r="F13" s="957"/>
      <c r="G13" s="957"/>
      <c r="H13" s="957"/>
      <c r="I13" s="412"/>
      <c r="J13" s="412"/>
      <c r="K13" s="412"/>
      <c r="L13" s="402">
        <f>L11+L12</f>
        <v>358841.82793726487</v>
      </c>
    </row>
    <row r="16" spans="1:12">
      <c r="A16" s="294" t="s">
        <v>265</v>
      </c>
      <c r="B16" s="294"/>
      <c r="C16" s="298"/>
      <c r="D16" s="298"/>
      <c r="E16" s="413"/>
      <c r="F16" s="286"/>
    </row>
    <row r="17" spans="1:6">
      <c r="A17" s="289"/>
      <c r="B17" s="286"/>
      <c r="C17" s="414" t="s">
        <v>267</v>
      </c>
      <c r="D17" s="414"/>
      <c r="E17" s="414"/>
    </row>
    <row r="18" spans="1:6">
      <c r="A18" s="289"/>
      <c r="B18" s="286"/>
      <c r="C18" s="289"/>
      <c r="D18" s="289"/>
      <c r="E18" s="289"/>
    </row>
    <row r="19" spans="1:6">
      <c r="A19" s="294" t="s">
        <v>268</v>
      </c>
      <c r="B19" s="294"/>
      <c r="C19" s="298"/>
      <c r="D19" s="298"/>
      <c r="E19" s="413"/>
      <c r="F19" s="286"/>
    </row>
    <row r="20" spans="1:6">
      <c r="A20" s="289"/>
      <c r="B20" s="286"/>
      <c r="C20" s="414" t="s">
        <v>267</v>
      </c>
      <c r="D20" s="414"/>
      <c r="E20" s="414"/>
    </row>
    <row r="21" spans="1:6">
      <c r="A21" s="289"/>
      <c r="B21" s="286"/>
      <c r="C21" s="289"/>
      <c r="D21" s="289"/>
      <c r="E21" s="289"/>
    </row>
    <row r="22" spans="1:6">
      <c r="A22" s="294" t="s">
        <v>331</v>
      </c>
      <c r="B22" s="286"/>
      <c r="C22" s="298"/>
      <c r="D22" s="413"/>
      <c r="E22" s="415"/>
      <c r="F22" s="297"/>
    </row>
    <row r="23" spans="1:6">
      <c r="A23" s="289"/>
      <c r="B23" s="289"/>
      <c r="C23" s="296" t="s">
        <v>267</v>
      </c>
      <c r="D23" s="295"/>
      <c r="E23" s="289"/>
    </row>
    <row r="24" spans="1:6">
      <c r="A24" s="294"/>
      <c r="B24" s="286"/>
      <c r="C24" s="293"/>
      <c r="D24" s="292"/>
      <c r="E24" s="291"/>
      <c r="F24" s="290"/>
    </row>
    <row r="25" spans="1:6" ht="15" customHeight="1">
      <c r="A25" s="289"/>
      <c r="B25" s="286"/>
      <c r="C25" s="672"/>
      <c r="D25" s="672"/>
      <c r="E25" s="672"/>
      <c r="F25" s="672"/>
    </row>
    <row r="26" spans="1:6">
      <c r="A26" s="673" t="s">
        <v>273</v>
      </c>
      <c r="B26" s="673"/>
      <c r="C26" s="673"/>
      <c r="D26" s="288"/>
      <c r="E26" s="286"/>
    </row>
    <row r="27" spans="1:6">
      <c r="A27" s="297"/>
      <c r="B27" s="297"/>
      <c r="C27" s="297"/>
      <c r="D27" s="288"/>
      <c r="E27" s="286"/>
    </row>
    <row r="28" spans="1:6">
      <c r="B28" s="289"/>
      <c r="C28" s="286"/>
      <c r="D28" s="286"/>
      <c r="E28" s="286"/>
      <c r="F28" s="286"/>
    </row>
  </sheetData>
  <mergeCells count="16">
    <mergeCell ref="C6:D6"/>
    <mergeCell ref="E6:H6"/>
    <mergeCell ref="A2:L2"/>
    <mergeCell ref="A3:L3"/>
    <mergeCell ref="A4:G4"/>
    <mergeCell ref="C5:D5"/>
    <mergeCell ref="E5:H5"/>
    <mergeCell ref="C25:F25"/>
    <mergeCell ref="A26:C26"/>
    <mergeCell ref="C12:K12"/>
    <mergeCell ref="A7:A11"/>
    <mergeCell ref="B7:B11"/>
    <mergeCell ref="C7:D7"/>
    <mergeCell ref="C8:D8"/>
    <mergeCell ref="C9:D9"/>
    <mergeCell ref="B13:H13"/>
  </mergeCells>
  <pageMargins left="0.98425196850393704" right="0.39370078740157483" top="0.74803149606299213" bottom="0.74803149606299213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15</vt:i4>
      </vt:variant>
    </vt:vector>
  </HeadingPairs>
  <TitlesOfParts>
    <vt:vector size="28" baseType="lpstr">
      <vt:lpstr>Сводная</vt:lpstr>
      <vt:lpstr>Геодезия (2)</vt:lpstr>
      <vt:lpstr>Геология (2)</vt:lpstr>
      <vt:lpstr>Экология (2)</vt:lpstr>
      <vt:lpstr>Гидрометеорология</vt:lpstr>
      <vt:lpstr>Проектные работы</vt:lpstr>
      <vt:lpstr>ЗУР</vt:lpstr>
      <vt:lpstr>ОХР.ЗОНА</vt:lpstr>
      <vt:lpstr>Экспертиза</vt:lpstr>
      <vt:lpstr>СВОД_ПИР-2000</vt:lpstr>
      <vt:lpstr>Акт выбора</vt:lpstr>
      <vt:lpstr>АКТ выбора зем.</vt:lpstr>
      <vt:lpstr>Межевание</vt:lpstr>
      <vt:lpstr>'Геодезия (2)'!Заголовки_для_печати</vt:lpstr>
      <vt:lpstr>'Геология (2)'!Заголовки_для_печати</vt:lpstr>
      <vt:lpstr>'Проектные работы'!Заголовки_для_печати</vt:lpstr>
      <vt:lpstr>'Акт выбора'!Область_печати</vt:lpstr>
      <vt:lpstr>'Геодезия (2)'!Область_печати</vt:lpstr>
      <vt:lpstr>'Геология (2)'!Область_печати</vt:lpstr>
      <vt:lpstr>Гидрометеорология!Область_печати</vt:lpstr>
      <vt:lpstr>ЗУР!Область_печати</vt:lpstr>
      <vt:lpstr>Межевание!Область_печати</vt:lpstr>
      <vt:lpstr>ОХР.ЗОНА!Область_печати</vt:lpstr>
      <vt:lpstr>'Проектные работы'!Область_печати</vt:lpstr>
      <vt:lpstr>'СВОД_ПИР-2000'!Область_печати</vt:lpstr>
      <vt:lpstr>Сводная!Область_печати</vt:lpstr>
      <vt:lpstr>'Экология (2)'!Область_печати</vt:lpstr>
      <vt:lpstr>Экспертиза!Область_печати</vt:lpstr>
    </vt:vector>
  </TitlesOfParts>
  <Company>ОЭ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Коженкова Лариса Васильевна</dc:creator>
  <cp:lastModifiedBy>Чижова Анастасия Николаевна</cp:lastModifiedBy>
  <cp:lastPrinted>2022-05-19T08:13:00Z</cp:lastPrinted>
  <dcterms:created xsi:type="dcterms:W3CDTF">2009-06-29T03:18:27Z</dcterms:created>
  <dcterms:modified xsi:type="dcterms:W3CDTF">2023-03-06T06:26:18Z</dcterms:modified>
</cp:coreProperties>
</file>